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65356" windowWidth="12120" windowHeight="8535" activeTab="0"/>
  </bookViews>
  <sheets>
    <sheet name="Hoja1" sheetId="1" r:id="rId1"/>
  </sheets>
  <definedNames>
    <definedName name="_xlnm.Print_Area" localSheetId="0">'Hoja1'!$A$1:$L$56</definedName>
  </definedNames>
  <calcPr fullCalcOnLoad="1"/>
</workbook>
</file>

<file path=xl/sharedStrings.xml><?xml version="1.0" encoding="utf-8"?>
<sst xmlns="http://schemas.openxmlformats.org/spreadsheetml/2006/main" count="93" uniqueCount="71">
  <si>
    <t>Quiñenco S.A.</t>
  </si>
  <si>
    <t>By Sector</t>
  </si>
  <si>
    <t>cash</t>
  </si>
  <si>
    <t>Madeco</t>
  </si>
  <si>
    <t>Telecom</t>
  </si>
  <si>
    <t>Financial</t>
  </si>
  <si>
    <t>Carrera</t>
  </si>
  <si>
    <t>Food &amp; Beverage</t>
  </si>
  <si>
    <t>CCU</t>
  </si>
  <si>
    <t>Habitaria</t>
  </si>
  <si>
    <t>Other assets</t>
  </si>
  <si>
    <t>Entel</t>
  </si>
  <si>
    <t>less debt</t>
  </si>
  <si>
    <t>NAV</t>
  </si>
  <si>
    <t xml:space="preserve">Quiñenco * </t>
  </si>
  <si>
    <t>Descuento NAV</t>
  </si>
  <si>
    <t>Banco de Chile</t>
  </si>
  <si>
    <t>SM Chile A</t>
  </si>
  <si>
    <t>SM Chile B</t>
  </si>
  <si>
    <t>SM Chile D</t>
  </si>
  <si>
    <t>SM Chile E</t>
  </si>
  <si>
    <t>Quiñenco shares</t>
  </si>
  <si>
    <t>Market Cap in US$</t>
  </si>
  <si>
    <t>Telsur</t>
  </si>
  <si>
    <t>Other Corporate Assets</t>
  </si>
  <si>
    <t>Company</t>
  </si>
  <si>
    <t>Total shares o/s</t>
  </si>
  <si>
    <t>Bank Debt</t>
  </si>
  <si>
    <t>Gross Assets</t>
  </si>
  <si>
    <t>Net Assets</t>
  </si>
  <si>
    <t>Detail Banco de Chile</t>
  </si>
  <si>
    <t>Ownership %</t>
  </si>
  <si>
    <t xml:space="preserve">SM Chile </t>
  </si>
  <si>
    <t>% Ownership</t>
  </si>
  <si>
    <t>Total SM Chile</t>
  </si>
  <si>
    <t>n.a.</t>
  </si>
  <si>
    <t>see detail</t>
  </si>
  <si>
    <t>MCh$</t>
  </si>
  <si>
    <t>Price Per</t>
  </si>
  <si>
    <t>Book Value</t>
  </si>
  <si>
    <t>Total</t>
  </si>
  <si>
    <t xml:space="preserve">Bank Debt Corporate Level </t>
  </si>
  <si>
    <t xml:space="preserve">Sum </t>
  </si>
  <si>
    <t>Financial Sector:</t>
  </si>
  <si>
    <t>Food &amp; Beverage:</t>
  </si>
  <si>
    <t>Telecom:</t>
  </si>
  <si>
    <t>Manufacturing:</t>
  </si>
  <si>
    <t>Real Estate/Hotels:</t>
  </si>
  <si>
    <t>Observed US$ ex. Rt.</t>
  </si>
  <si>
    <t>Value of Investment (US$)</t>
  </si>
  <si>
    <t>Est MV of Investment (US$)</t>
  </si>
  <si>
    <t>Share (Ch$)</t>
  </si>
  <si>
    <t xml:space="preserve">Shares o/s </t>
  </si>
  <si>
    <t>Market cap (US$)</t>
  </si>
  <si>
    <t xml:space="preserve">Price/share (Ch$) </t>
  </si>
  <si>
    <t>Manufacturing</t>
  </si>
  <si>
    <t>Assets</t>
  </si>
  <si>
    <t>MUS$</t>
  </si>
  <si>
    <t># of shares o/s</t>
  </si>
  <si>
    <t>Value NAV</t>
  </si>
  <si>
    <t>Value NAV per share US$</t>
  </si>
  <si>
    <t>Ex rt</t>
  </si>
  <si>
    <t>Value NAV per share Ch$</t>
  </si>
  <si>
    <t xml:space="preserve">NAV Estimation </t>
  </si>
  <si>
    <t>Retail</t>
  </si>
  <si>
    <t>as of 12,31,04</t>
  </si>
  <si>
    <t>Almacenes Paris*</t>
  </si>
  <si>
    <t>Indalsa (ex-Lucchetti)</t>
  </si>
  <si>
    <t xml:space="preserve">BV and MV as of December 31, 2004 </t>
  </si>
  <si>
    <t>Cash and Equivalents</t>
  </si>
  <si>
    <t>Other</t>
  </si>
</sst>
</file>

<file path=xl/styles.xml><?xml version="1.0" encoding="utf-8"?>
<styleSheet xmlns="http://schemas.openxmlformats.org/spreadsheetml/2006/main">
  <numFmts count="4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;\(#,##0\)"/>
    <numFmt numFmtId="181" formatCode="dd\-mmm\-yy"/>
    <numFmt numFmtId="182" formatCode="#,##0.00;\(#,##0.00\)"/>
    <numFmt numFmtId="183" formatCode="#,##0.0;\(#,##0.0\)"/>
    <numFmt numFmtId="184" formatCode="0.0"/>
    <numFmt numFmtId="185" formatCode="0.000000000000"/>
    <numFmt numFmtId="186" formatCode="#,##0.000;\(#,##0.000\)"/>
    <numFmt numFmtId="187" formatCode="&quot;$&quot;\ #,##0.0"/>
    <numFmt numFmtId="188" formatCode="#,##0.0"/>
    <numFmt numFmtId="189" formatCode="&quot;$&quot;\ #,##0"/>
    <numFmt numFmtId="190" formatCode="0.00000"/>
    <numFmt numFmtId="191" formatCode="0.0000"/>
    <numFmt numFmtId="192" formatCode="&quot;$&quot;\ #,##0.00"/>
    <numFmt numFmtId="193" formatCode="0.00000000"/>
    <numFmt numFmtId="194" formatCode="0.0000000"/>
    <numFmt numFmtId="195" formatCode="0.000000"/>
    <numFmt numFmtId="196" formatCode="0.000"/>
  </numFmts>
  <fonts count="10">
    <font>
      <sz val="10"/>
      <name val="Arial"/>
      <family val="0"/>
    </font>
    <font>
      <sz val="8"/>
      <color indexed="10"/>
      <name val="Arial"/>
      <family val="2"/>
    </font>
    <font>
      <sz val="8"/>
      <name val="Arial"/>
      <family val="0"/>
    </font>
    <font>
      <sz val="8"/>
      <color indexed="5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1.25"/>
      <name val="Arial"/>
      <family val="0"/>
    </font>
    <font>
      <sz val="9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180" fontId="0" fillId="0" borderId="0" xfId="0" applyNumberFormat="1" applyAlignment="1">
      <alignment/>
    </xf>
    <xf numFmtId="180" fontId="1" fillId="0" borderId="0" xfId="0" applyNumberFormat="1" applyFont="1" applyAlignment="1">
      <alignment/>
    </xf>
    <xf numFmtId="180" fontId="0" fillId="0" borderId="0" xfId="0" applyNumberFormat="1" applyFill="1" applyAlignment="1">
      <alignment/>
    </xf>
    <xf numFmtId="182" fontId="0" fillId="0" borderId="0" xfId="0" applyNumberFormat="1" applyAlignment="1">
      <alignment/>
    </xf>
    <xf numFmtId="183" fontId="0" fillId="0" borderId="0" xfId="0" applyNumberFormat="1" applyAlignment="1">
      <alignment/>
    </xf>
    <xf numFmtId="184" fontId="0" fillId="0" borderId="0" xfId="0" applyNumberFormat="1" applyAlignment="1">
      <alignment/>
    </xf>
    <xf numFmtId="185" fontId="0" fillId="0" borderId="0" xfId="0" applyNumberFormat="1" applyAlignment="1">
      <alignment/>
    </xf>
    <xf numFmtId="180" fontId="2" fillId="0" borderId="0" xfId="0" applyNumberFormat="1" applyFont="1" applyAlignment="1">
      <alignment/>
    </xf>
    <xf numFmtId="10" fontId="0" fillId="0" borderId="0" xfId="19" applyNumberFormat="1" applyAlignment="1">
      <alignment/>
    </xf>
    <xf numFmtId="9" fontId="0" fillId="0" borderId="0" xfId="0" applyNumberFormat="1" applyAlignment="1">
      <alignment/>
    </xf>
    <xf numFmtId="180" fontId="0" fillId="0" borderId="1" xfId="0" applyNumberFormat="1" applyBorder="1" applyAlignment="1">
      <alignment/>
    </xf>
    <xf numFmtId="180" fontId="0" fillId="0" borderId="2" xfId="0" applyNumberFormat="1" applyBorder="1" applyAlignment="1">
      <alignment/>
    </xf>
    <xf numFmtId="183" fontId="0" fillId="0" borderId="3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4" xfId="0" applyNumberFormat="1" applyBorder="1" applyAlignment="1">
      <alignment/>
    </xf>
    <xf numFmtId="183" fontId="0" fillId="0" borderId="5" xfId="0" applyNumberFormat="1" applyBorder="1" applyAlignment="1">
      <alignment/>
    </xf>
    <xf numFmtId="180" fontId="0" fillId="0" borderId="6" xfId="0" applyNumberFormat="1" applyBorder="1" applyAlignment="1">
      <alignment/>
    </xf>
    <xf numFmtId="180" fontId="0" fillId="0" borderId="7" xfId="0" applyNumberFormat="1" applyBorder="1" applyAlignment="1">
      <alignment/>
    </xf>
    <xf numFmtId="183" fontId="0" fillId="0" borderId="8" xfId="0" applyNumberFormat="1" applyBorder="1" applyAlignment="1">
      <alignment/>
    </xf>
    <xf numFmtId="180" fontId="2" fillId="0" borderId="9" xfId="0" applyNumberFormat="1" applyFont="1" applyBorder="1" applyAlignment="1">
      <alignment/>
    </xf>
    <xf numFmtId="10" fontId="0" fillId="0" borderId="10" xfId="19" applyNumberFormat="1" applyBorder="1" applyAlignment="1">
      <alignment/>
    </xf>
    <xf numFmtId="182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183" fontId="0" fillId="0" borderId="12" xfId="0" applyNumberFormat="1" applyBorder="1" applyAlignment="1">
      <alignment/>
    </xf>
    <xf numFmtId="10" fontId="0" fillId="2" borderId="11" xfId="19" applyNumberFormat="1" applyFill="1" applyBorder="1" applyAlignment="1">
      <alignment/>
    </xf>
    <xf numFmtId="186" fontId="3" fillId="0" borderId="0" xfId="0" applyNumberFormat="1" applyFont="1" applyAlignment="1">
      <alignment/>
    </xf>
    <xf numFmtId="180" fontId="1" fillId="0" borderId="13" xfId="0" applyNumberFormat="1" applyFont="1" applyBorder="1" applyAlignment="1">
      <alignment/>
    </xf>
    <xf numFmtId="180" fontId="0" fillId="0" borderId="13" xfId="0" applyNumberFormat="1" applyBorder="1" applyAlignment="1">
      <alignment/>
    </xf>
    <xf numFmtId="3" fontId="0" fillId="0" borderId="0" xfId="19" applyNumberFormat="1" applyAlignment="1">
      <alignment/>
    </xf>
    <xf numFmtId="10" fontId="0" fillId="0" borderId="0" xfId="19" applyNumberFormat="1" applyFont="1" applyAlignment="1">
      <alignment/>
    </xf>
    <xf numFmtId="180" fontId="4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180" fontId="0" fillId="0" borderId="0" xfId="0" applyNumberFormat="1" applyAlignment="1">
      <alignment horizontal="center"/>
    </xf>
    <xf numFmtId="180" fontId="7" fillId="0" borderId="0" xfId="0" applyNumberFormat="1" applyFont="1" applyAlignment="1">
      <alignment horizontal="center"/>
    </xf>
    <xf numFmtId="189" fontId="0" fillId="0" borderId="0" xfId="19" applyNumberFormat="1" applyAlignment="1">
      <alignment/>
    </xf>
    <xf numFmtId="2" fontId="0" fillId="0" borderId="0" xfId="0" applyNumberFormat="1" applyAlignment="1">
      <alignment/>
    </xf>
    <xf numFmtId="180" fontId="0" fillId="0" borderId="14" xfId="0" applyNumberFormat="1" applyBorder="1" applyAlignment="1">
      <alignment/>
    </xf>
    <xf numFmtId="10" fontId="0" fillId="0" borderId="14" xfId="0" applyNumberFormat="1" applyBorder="1" applyAlignment="1">
      <alignment/>
    </xf>
    <xf numFmtId="3" fontId="0" fillId="0" borderId="0" xfId="19" applyNumberFormat="1" applyFont="1" applyAlignment="1">
      <alignment horizontal="center"/>
    </xf>
    <xf numFmtId="182" fontId="0" fillId="0" borderId="0" xfId="0" applyNumberFormat="1" applyFill="1" applyAlignment="1">
      <alignment horizontal="right"/>
    </xf>
    <xf numFmtId="182" fontId="0" fillId="0" borderId="0" xfId="0" applyNumberFormat="1" applyAlignment="1">
      <alignment horizontal="right"/>
    </xf>
    <xf numFmtId="187" fontId="0" fillId="0" borderId="0" xfId="19" applyNumberFormat="1" applyFont="1" applyAlignment="1">
      <alignment horizontal="right"/>
    </xf>
    <xf numFmtId="188" fontId="0" fillId="0" borderId="0" xfId="19" applyNumberFormat="1" applyFont="1" applyAlignment="1">
      <alignment horizontal="right"/>
    </xf>
    <xf numFmtId="3" fontId="0" fillId="0" borderId="10" xfId="19" applyNumberFormat="1" applyBorder="1" applyAlignment="1">
      <alignment/>
    </xf>
    <xf numFmtId="180" fontId="6" fillId="0" borderId="0" xfId="0" applyNumberFormat="1" applyFont="1" applyAlignment="1">
      <alignment/>
    </xf>
    <xf numFmtId="180" fontId="0" fillId="0" borderId="0" xfId="0" applyNumberFormat="1" applyFont="1" applyAlignment="1">
      <alignment horizontal="center"/>
    </xf>
    <xf numFmtId="180" fontId="5" fillId="0" borderId="0" xfId="0" applyNumberFormat="1" applyFont="1" applyAlignment="1">
      <alignment horizontal="right"/>
    </xf>
    <xf numFmtId="180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180" fontId="6" fillId="0" borderId="15" xfId="0" applyNumberFormat="1" applyFont="1" applyBorder="1" applyAlignment="1">
      <alignment/>
    </xf>
    <xf numFmtId="180" fontId="6" fillId="0" borderId="16" xfId="0" applyNumberFormat="1" applyFont="1" applyBorder="1" applyAlignment="1">
      <alignment/>
    </xf>
    <xf numFmtId="180" fontId="6" fillId="0" borderId="17" xfId="0" applyNumberFormat="1" applyFont="1" applyBorder="1" applyAlignment="1">
      <alignment/>
    </xf>
    <xf numFmtId="181" fontId="0" fillId="3" borderId="18" xfId="0" applyNumberFormat="1" applyFill="1" applyBorder="1" applyAlignment="1">
      <alignment/>
    </xf>
    <xf numFmtId="183" fontId="0" fillId="0" borderId="0" xfId="0" applyNumberFormat="1" applyFill="1" applyAlignment="1">
      <alignment/>
    </xf>
    <xf numFmtId="180" fontId="5" fillId="0" borderId="0" xfId="0" applyNumberFormat="1" applyFont="1" applyFill="1" applyAlignment="1">
      <alignment horizontal="right"/>
    </xf>
    <xf numFmtId="180" fontId="7" fillId="0" borderId="0" xfId="0" applyNumberFormat="1" applyFont="1" applyAlignment="1">
      <alignment horizontal="right"/>
    </xf>
    <xf numFmtId="180" fontId="0" fillId="0" borderId="0" xfId="0" applyNumberFormat="1" applyAlignment="1">
      <alignment horizontal="right"/>
    </xf>
    <xf numFmtId="180" fontId="1" fillId="0" borderId="0" xfId="0" applyNumberFormat="1" applyFont="1" applyBorder="1" applyAlignment="1">
      <alignment/>
    </xf>
    <xf numFmtId="180" fontId="0" fillId="0" borderId="14" xfId="0" applyNumberFormat="1" applyBorder="1" applyAlignment="1">
      <alignment horizontal="right"/>
    </xf>
    <xf numFmtId="3" fontId="0" fillId="0" borderId="0" xfId="19" applyNumberFormat="1" applyFont="1" applyAlignment="1">
      <alignment horizontal="right"/>
    </xf>
    <xf numFmtId="180" fontId="0" fillId="0" borderId="0" xfId="0" applyNumberFormat="1" applyFont="1" applyFill="1" applyAlignment="1">
      <alignment/>
    </xf>
    <xf numFmtId="3" fontId="0" fillId="0" borderId="0" xfId="19" applyNumberFormat="1" applyFill="1" applyAlignment="1">
      <alignment/>
    </xf>
    <xf numFmtId="189" fontId="0" fillId="0" borderId="0" xfId="19" applyNumberFormat="1" applyFill="1" applyAlignment="1">
      <alignment/>
    </xf>
    <xf numFmtId="10" fontId="0" fillId="0" borderId="0" xfId="19" applyNumberFormat="1" applyFill="1" applyAlignment="1">
      <alignment/>
    </xf>
    <xf numFmtId="180" fontId="0" fillId="4" borderId="0" xfId="0" applyNumberFormat="1" applyFill="1" applyAlignment="1">
      <alignment/>
    </xf>
    <xf numFmtId="183" fontId="0" fillId="4" borderId="0" xfId="0" applyNumberFormat="1" applyFill="1" applyAlignment="1">
      <alignment/>
    </xf>
    <xf numFmtId="190" fontId="0" fillId="0" borderId="0" xfId="0" applyNumberFormat="1" applyAlignment="1">
      <alignment/>
    </xf>
    <xf numFmtId="182" fontId="0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180" fontId="4" fillId="0" borderId="0" xfId="0" applyNumberFormat="1" applyFont="1" applyFill="1" applyAlignment="1">
      <alignment horizontal="left"/>
    </xf>
    <xf numFmtId="180" fontId="5" fillId="4" borderId="0" xfId="0" applyNumberFormat="1" applyFont="1" applyFill="1" applyAlignment="1">
      <alignment horizontal="right"/>
    </xf>
    <xf numFmtId="3" fontId="0" fillId="0" borderId="0" xfId="19" applyNumberFormat="1" applyAlignment="1">
      <alignment horizontal="right"/>
    </xf>
    <xf numFmtId="180" fontId="4" fillId="4" borderId="0" xfId="0" applyNumberFormat="1" applyFont="1" applyFill="1" applyAlignment="1">
      <alignment/>
    </xf>
    <xf numFmtId="184" fontId="7" fillId="0" borderId="0" xfId="0" applyNumberFormat="1" applyFont="1" applyAlignment="1">
      <alignment/>
    </xf>
    <xf numFmtId="18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NAV as of 12/31/2004
US$1.989 billion 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000080"/>
              </a:solidFill>
            </c:spPr>
          </c:dPt>
          <c:dPt>
            <c:idx val="3"/>
            <c:spPr>
              <a:solidFill>
                <a:srgbClr val="00CCFF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Pt>
            <c:idx val="5"/>
            <c:spPr>
              <a:solidFill>
                <a:srgbClr val="80808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Hoja1!$S$10:$S$15</c:f>
              <c:strCache/>
            </c:strRef>
          </c:cat>
          <c:val>
            <c:numRef>
              <c:f>Hoja1!$T$10:$T$15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419100</xdr:colOff>
      <xdr:row>17</xdr:row>
      <xdr:rowOff>28575</xdr:rowOff>
    </xdr:from>
    <xdr:to>
      <xdr:col>22</xdr:col>
      <xdr:colOff>733425</xdr:colOff>
      <xdr:row>36</xdr:row>
      <xdr:rowOff>114300</xdr:rowOff>
    </xdr:to>
    <xdr:graphicFrame>
      <xdr:nvGraphicFramePr>
        <xdr:cNvPr id="1" name="Chart 1"/>
        <xdr:cNvGraphicFramePr/>
      </xdr:nvGraphicFramePr>
      <xdr:xfrm>
        <a:off x="19202400" y="3009900"/>
        <a:ext cx="59055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tabSelected="1" zoomScale="75" zoomScaleNormal="75" workbookViewId="0" topLeftCell="A1">
      <selection activeCell="A23" sqref="A23"/>
    </sheetView>
  </sheetViews>
  <sheetFormatPr defaultColWidth="11.421875" defaultRowHeight="12.75"/>
  <cols>
    <col min="1" max="1" width="43.7109375" style="0" customWidth="1"/>
    <col min="2" max="2" width="21.421875" style="0" customWidth="1"/>
    <col min="3" max="3" width="28.28125" style="0" customWidth="1"/>
    <col min="4" max="4" width="19.28125" style="0" customWidth="1"/>
    <col min="5" max="5" width="14.00390625" style="0" customWidth="1"/>
    <col min="6" max="6" width="26.00390625" style="0" customWidth="1"/>
    <col min="7" max="7" width="16.00390625" style="0" customWidth="1"/>
    <col min="8" max="8" width="12.421875" style="0" bestFit="1" customWidth="1"/>
    <col min="9" max="9" width="14.7109375" style="0" bestFit="1" customWidth="1"/>
    <col min="12" max="12" width="12.7109375" style="0" bestFit="1" customWidth="1"/>
    <col min="13" max="13" width="22.28125" style="0" customWidth="1"/>
    <col min="14" max="14" width="16.57421875" style="0" bestFit="1" customWidth="1"/>
    <col min="19" max="19" width="15.28125" style="0" customWidth="1"/>
  </cols>
  <sheetData>
    <row r="1" spans="1:12" ht="12.75">
      <c r="A1" s="49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36" t="s">
        <v>63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5" ht="13.5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N3" s="6"/>
      <c r="O3" s="10"/>
    </row>
    <row r="4" spans="1:15" ht="12.75">
      <c r="A4" s="36"/>
      <c r="B4" s="2"/>
      <c r="C4" s="2"/>
      <c r="D4" s="1"/>
      <c r="E4" s="57">
        <f>DATE(4,12,31)</f>
        <v>1827</v>
      </c>
      <c r="F4" s="1"/>
      <c r="G4" s="2"/>
      <c r="H4" s="3"/>
      <c r="I4" s="1"/>
      <c r="J4" s="1"/>
      <c r="K4" s="1"/>
      <c r="L4" s="1"/>
      <c r="N4" s="6"/>
      <c r="O4" s="10"/>
    </row>
    <row r="5" spans="1:15" ht="12.75">
      <c r="A5" s="36" t="s">
        <v>68</v>
      </c>
      <c r="B5" s="1"/>
      <c r="C5" s="1"/>
      <c r="D5" s="1" t="s">
        <v>48</v>
      </c>
      <c r="E5" s="4">
        <v>557.4</v>
      </c>
      <c r="F5" s="1"/>
      <c r="G5" s="1"/>
      <c r="J5" s="1"/>
      <c r="K5" s="1"/>
      <c r="L5" s="1"/>
      <c r="M5" t="s">
        <v>13</v>
      </c>
      <c r="N5" s="6"/>
      <c r="O5" s="10"/>
    </row>
    <row r="6" spans="1:13" ht="12.75">
      <c r="A6" s="36"/>
      <c r="B6" s="1"/>
      <c r="C6" s="1"/>
      <c r="D6" s="1"/>
      <c r="E6" s="1"/>
      <c r="F6" s="1"/>
      <c r="G6" s="1"/>
      <c r="J6" s="1"/>
      <c r="K6" s="1"/>
      <c r="L6" s="1"/>
      <c r="M6" s="41" t="str">
        <f>+H9</f>
        <v>as of 12,31,04</v>
      </c>
    </row>
    <row r="7" spans="1:12" ht="12.75">
      <c r="A7" s="1"/>
      <c r="B7" s="1"/>
      <c r="C7" s="37" t="s">
        <v>25</v>
      </c>
      <c r="E7" s="1"/>
      <c r="F7" s="1"/>
      <c r="G7" s="1"/>
      <c r="H7" s="50" t="s">
        <v>38</v>
      </c>
      <c r="K7" s="1"/>
      <c r="L7" s="1"/>
    </row>
    <row r="8" spans="2:15" ht="12.75">
      <c r="B8" s="37" t="s">
        <v>26</v>
      </c>
      <c r="C8" s="37" t="s">
        <v>22</v>
      </c>
      <c r="F8" s="1" t="s">
        <v>49</v>
      </c>
      <c r="G8" s="1"/>
      <c r="H8" s="50" t="s">
        <v>51</v>
      </c>
      <c r="I8" s="1"/>
      <c r="J8" s="1"/>
      <c r="K8" s="1"/>
      <c r="L8" s="1"/>
      <c r="M8" t="s">
        <v>1</v>
      </c>
      <c r="N8" s="6"/>
      <c r="O8" s="7"/>
    </row>
    <row r="9" spans="1:12" ht="15">
      <c r="A9" s="31" t="s">
        <v>56</v>
      </c>
      <c r="B9" s="38" t="s">
        <v>65</v>
      </c>
      <c r="C9" s="38" t="str">
        <f>+B9</f>
        <v>as of 12,31,04</v>
      </c>
      <c r="D9" s="38" t="s">
        <v>21</v>
      </c>
      <c r="E9" s="38" t="s">
        <v>31</v>
      </c>
      <c r="F9" s="38" t="str">
        <f>+C9</f>
        <v>as of 12,31,04</v>
      </c>
      <c r="G9" s="38"/>
      <c r="H9" s="38" t="str">
        <f>+F9</f>
        <v>as of 12,31,04</v>
      </c>
      <c r="I9" s="60" t="s">
        <v>37</v>
      </c>
      <c r="J9" s="60" t="s">
        <v>57</v>
      </c>
      <c r="K9" s="1"/>
      <c r="L9" s="1"/>
    </row>
    <row r="10" spans="1:20" ht="14.25">
      <c r="A10" s="33"/>
      <c r="K10" s="1"/>
      <c r="L10" s="1"/>
      <c r="M10" t="s">
        <v>2</v>
      </c>
      <c r="N10" s="6">
        <f>+J11</f>
        <v>33.3692142088267</v>
      </c>
      <c r="O10" s="10">
        <f>+N10/N18</f>
        <v>0.012777634323508003</v>
      </c>
      <c r="S10" t="s">
        <v>2</v>
      </c>
      <c r="T10" s="10">
        <f>+O10</f>
        <v>0.012777634323508003</v>
      </c>
    </row>
    <row r="11" spans="1:20" ht="15">
      <c r="A11" s="78" t="s">
        <v>69</v>
      </c>
      <c r="B11" s="9"/>
      <c r="C11" s="9"/>
      <c r="D11" s="9"/>
      <c r="E11" s="9"/>
      <c r="F11" s="9"/>
      <c r="G11" s="9"/>
      <c r="H11" s="4"/>
      <c r="I11" s="69">
        <v>18600</v>
      </c>
      <c r="J11" s="70">
        <f>(+I11/E$5)</f>
        <v>33.3692142088267</v>
      </c>
      <c r="K11" s="6">
        <f>+J11</f>
        <v>33.3692142088267</v>
      </c>
      <c r="L11" s="1"/>
      <c r="M11" t="s">
        <v>4</v>
      </c>
      <c r="N11" s="6">
        <f>+J20+J21</f>
        <v>222.08834594546107</v>
      </c>
      <c r="O11" s="10">
        <f>+N11/$N$18</f>
        <v>0.08504136939650225</v>
      </c>
      <c r="S11" t="s">
        <v>4</v>
      </c>
      <c r="T11" s="10">
        <f>+O11</f>
        <v>0.08504136939650225</v>
      </c>
    </row>
    <row r="12" spans="1:20" ht="15">
      <c r="A12" s="31" t="s">
        <v>43</v>
      </c>
      <c r="B12" s="9"/>
      <c r="C12" s="9"/>
      <c r="D12" s="9"/>
      <c r="E12" s="9"/>
      <c r="F12" s="9"/>
      <c r="G12" s="9"/>
      <c r="H12" s="4"/>
      <c r="I12" s="3"/>
      <c r="J12" s="5"/>
      <c r="K12" s="6"/>
      <c r="L12" s="1"/>
      <c r="M12" t="s">
        <v>5</v>
      </c>
      <c r="N12" s="6">
        <f>+J13+J14</f>
        <v>1407.873517503947</v>
      </c>
      <c r="O12" s="10">
        <f aca="true" t="shared" si="0" ref="O12:O17">+N12/$N$18</f>
        <v>0.5390984896389295</v>
      </c>
      <c r="S12" t="s">
        <v>5</v>
      </c>
      <c r="T12" s="10">
        <f>+O12</f>
        <v>0.5390984896389295</v>
      </c>
    </row>
    <row r="13" spans="1:20" ht="14.25">
      <c r="A13" s="51" t="s">
        <v>16</v>
      </c>
      <c r="B13" s="29">
        <v>68079783606</v>
      </c>
      <c r="C13" s="39">
        <f>+C49</f>
        <v>4323689163.351992</v>
      </c>
      <c r="D13" s="29">
        <v>13771304864</v>
      </c>
      <c r="E13" s="9">
        <f>+D13/B13</f>
        <v>0.2022818542388303</v>
      </c>
      <c r="F13" s="39">
        <f>+C13*E13</f>
        <v>874603861.1151778</v>
      </c>
      <c r="G13" s="45"/>
      <c r="H13" s="4">
        <v>35.4</v>
      </c>
      <c r="I13" s="1">
        <f>+H13*D13/1000000</f>
        <v>487504.1921856</v>
      </c>
      <c r="J13" s="5">
        <f>(+I13/E$5)</f>
        <v>874.6038611151777</v>
      </c>
      <c r="K13" s="6"/>
      <c r="L13" s="1"/>
      <c r="M13" t="s">
        <v>7</v>
      </c>
      <c r="N13" s="6">
        <f>+J18+J17</f>
        <v>543.183993035522</v>
      </c>
      <c r="O13" s="10">
        <f t="shared" si="0"/>
        <v>0.20799430247161516</v>
      </c>
      <c r="S13" t="s">
        <v>7</v>
      </c>
      <c r="T13" s="10">
        <f>+O13</f>
        <v>0.20799430247161516</v>
      </c>
    </row>
    <row r="14" spans="1:20" ht="14.25">
      <c r="A14" s="51" t="s">
        <v>32</v>
      </c>
      <c r="B14" s="29">
        <v>12582052427</v>
      </c>
      <c r="C14" s="39">
        <f>+C55</f>
        <v>1035004347.8503766</v>
      </c>
      <c r="D14" s="29">
        <f>+D55</f>
        <v>6460358967</v>
      </c>
      <c r="E14" s="9">
        <f>+E55</f>
        <v>0.5134582775332128</v>
      </c>
      <c r="F14" s="39">
        <f>+F55</f>
        <v>533269656.38876927</v>
      </c>
      <c r="G14" s="46"/>
      <c r="H14" s="46" t="s">
        <v>36</v>
      </c>
      <c r="I14" s="1">
        <f>+(+D51*G51/1000000)+(D52*G52/1000000)+(D53*G53/1000000)+(D54*G54/1000000)</f>
        <v>297244.5064711</v>
      </c>
      <c r="J14" s="5">
        <f>(+I14/E$5)</f>
        <v>533.2696563887692</v>
      </c>
      <c r="K14" s="6">
        <f>+J14+J13</f>
        <v>1407.873517503947</v>
      </c>
      <c r="L14" s="1"/>
      <c r="M14" t="s">
        <v>55</v>
      </c>
      <c r="N14" s="6">
        <f>+J23</f>
        <v>239.56558110694294</v>
      </c>
      <c r="O14" s="10">
        <f t="shared" si="0"/>
        <v>0.09173369719546794</v>
      </c>
      <c r="S14" t="s">
        <v>55</v>
      </c>
      <c r="T14" s="10">
        <f>+O14</f>
        <v>0.09173369719546794</v>
      </c>
    </row>
    <row r="15" spans="1:20" ht="15">
      <c r="A15" s="31" t="s">
        <v>44</v>
      </c>
      <c r="B15" s="29"/>
      <c r="C15" s="39"/>
      <c r="D15" s="29"/>
      <c r="E15" s="9"/>
      <c r="F15" s="39"/>
      <c r="G15" s="46"/>
      <c r="H15" s="46"/>
      <c r="I15" s="1"/>
      <c r="J15" s="5"/>
      <c r="K15" s="6"/>
      <c r="L15" s="1"/>
      <c r="M15" t="str">
        <f>+A24</f>
        <v>Real Estate/Hotels:</v>
      </c>
      <c r="N15" s="6">
        <f>+J25+J26</f>
        <v>15.335486185862935</v>
      </c>
      <c r="O15" s="10">
        <f t="shared" si="0"/>
        <v>0.005872216032115398</v>
      </c>
      <c r="S15" t="s">
        <v>70</v>
      </c>
      <c r="T15" s="10">
        <f>+O15+O16+O17</f>
        <v>0.06335450697397736</v>
      </c>
    </row>
    <row r="16" spans="1:20" ht="15">
      <c r="A16" s="31"/>
      <c r="B16" s="29"/>
      <c r="C16" s="39"/>
      <c r="D16" s="29"/>
      <c r="E16" s="9"/>
      <c r="F16" s="39"/>
      <c r="G16" s="46"/>
      <c r="H16" s="46"/>
      <c r="I16" s="1"/>
      <c r="J16" s="5"/>
      <c r="K16" s="6"/>
      <c r="L16" s="1"/>
      <c r="M16" t="s">
        <v>64</v>
      </c>
      <c r="N16" s="6">
        <f>+J29</f>
        <v>90.92601575170436</v>
      </c>
      <c r="O16" s="10">
        <f t="shared" si="0"/>
        <v>0.034817103348555534</v>
      </c>
      <c r="T16" s="10">
        <f>SUM(T10:T15)</f>
        <v>1.0000000000000002</v>
      </c>
    </row>
    <row r="17" spans="1:15" ht="14.25">
      <c r="A17" s="51" t="s">
        <v>8</v>
      </c>
      <c r="B17" s="29">
        <v>318502872</v>
      </c>
      <c r="C17" s="39">
        <f>(+B17*H17)/E$5</f>
        <v>1623941805.2099032</v>
      </c>
      <c r="D17" s="29">
        <f>98098080+9483+27116</f>
        <v>98134679</v>
      </c>
      <c r="E17" s="9">
        <f>+D17/B17</f>
        <v>0.30811238336337515</v>
      </c>
      <c r="F17" s="39">
        <f>+C17*E17</f>
        <v>500356580.0466452</v>
      </c>
      <c r="G17" s="4"/>
      <c r="H17" s="4">
        <v>2842</v>
      </c>
      <c r="I17" s="1">
        <f>+H17*D17/1000000</f>
        <v>278898.757718</v>
      </c>
      <c r="J17" s="5">
        <f>(+I17/E$5)</f>
        <v>500.3565800466451</v>
      </c>
      <c r="K17" s="6">
        <f>+J17+J18</f>
        <v>543.183993035522</v>
      </c>
      <c r="L17" s="1"/>
      <c r="M17" t="s">
        <v>10</v>
      </c>
      <c r="N17" s="79">
        <f>+J31</f>
        <v>59.19088625762469</v>
      </c>
      <c r="O17" s="10">
        <f t="shared" si="0"/>
        <v>0.022665187593306428</v>
      </c>
    </row>
    <row r="18" spans="1:15" ht="14.25">
      <c r="A18" s="59" t="s">
        <v>67</v>
      </c>
      <c r="B18" s="66">
        <v>2961237722</v>
      </c>
      <c r="C18" s="64" t="s">
        <v>35</v>
      </c>
      <c r="D18" s="66">
        <v>2872936411</v>
      </c>
      <c r="E18" s="68">
        <f>+D18/B18</f>
        <v>0.9701809448312843</v>
      </c>
      <c r="F18" s="64" t="s">
        <v>35</v>
      </c>
      <c r="G18" s="4"/>
      <c r="H18" s="72" t="s">
        <v>35</v>
      </c>
      <c r="I18" s="1">
        <v>23872</v>
      </c>
      <c r="J18" s="5">
        <f>(+I18/E$5)</f>
        <v>42.82741298887693</v>
      </c>
      <c r="K18" s="80" t="s">
        <v>39</v>
      </c>
      <c r="L18" s="1"/>
      <c r="M18" t="s">
        <v>40</v>
      </c>
      <c r="N18" s="6">
        <f>SUM(N10:N17)</f>
        <v>2611.533039995891</v>
      </c>
      <c r="O18" s="10">
        <f>SUM(O10:O17)</f>
        <v>1.0000000000000002</v>
      </c>
    </row>
    <row r="19" spans="1:15" ht="15">
      <c r="A19" s="52" t="s">
        <v>45</v>
      </c>
      <c r="B19" s="29"/>
      <c r="C19" s="39"/>
      <c r="D19" s="29"/>
      <c r="E19" s="9"/>
      <c r="F19" s="39"/>
      <c r="G19" s="4"/>
      <c r="H19" s="4"/>
      <c r="I19" s="1"/>
      <c r="J19" s="5"/>
      <c r="K19" s="6"/>
      <c r="L19" s="1"/>
      <c r="M19" t="s">
        <v>12</v>
      </c>
      <c r="N19" s="6">
        <f>J37</f>
        <v>-622.9117330462864</v>
      </c>
      <c r="O19" s="10"/>
    </row>
    <row r="20" spans="1:15" ht="14.25">
      <c r="A20" s="51" t="s">
        <v>23</v>
      </c>
      <c r="B20" s="29">
        <v>225063190</v>
      </c>
      <c r="C20" s="39">
        <f>(+B20*H20)/E$5</f>
        <v>161509285.9705777</v>
      </c>
      <c r="D20" s="29">
        <f>165561270+242211</f>
        <v>165803481</v>
      </c>
      <c r="E20" s="9">
        <f>+D20/B20</f>
        <v>0.7366974626103896</v>
      </c>
      <c r="F20" s="39">
        <f>+C20*E20</f>
        <v>118983481.16254038</v>
      </c>
      <c r="G20" s="4"/>
      <c r="H20" s="4">
        <v>400</v>
      </c>
      <c r="I20" s="1">
        <f>+H20*D20/1000000</f>
        <v>66321.3924</v>
      </c>
      <c r="J20" s="5">
        <f>(+I20/E$5)</f>
        <v>118.98348116254037</v>
      </c>
      <c r="K20" s="6"/>
      <c r="L20" s="1"/>
      <c r="N20" s="6"/>
      <c r="O20" s="10"/>
    </row>
    <row r="21" spans="1:15" ht="14.25">
      <c r="A21" s="51" t="s">
        <v>11</v>
      </c>
      <c r="B21" s="29">
        <v>236523695</v>
      </c>
      <c r="C21" s="39">
        <f>(+B21*H21)/E$5</f>
        <v>1811905593.2005742</v>
      </c>
      <c r="D21" s="29">
        <v>13459169</v>
      </c>
      <c r="E21" s="9">
        <f>+D21/B21</f>
        <v>0.056904104258983436</v>
      </c>
      <c r="F21" s="39">
        <f>+C21*E21</f>
        <v>103104864.7829207</v>
      </c>
      <c r="G21" s="45"/>
      <c r="H21" s="4">
        <v>4270</v>
      </c>
      <c r="I21" s="1">
        <f>+H21*D21/1000000</f>
        <v>57470.65163</v>
      </c>
      <c r="J21" s="5">
        <f>(+I21/E$5)</f>
        <v>103.10486478292071</v>
      </c>
      <c r="K21" s="6">
        <f>+J21+J20</f>
        <v>222.08834594546107</v>
      </c>
      <c r="L21" s="1"/>
      <c r="M21" t="s">
        <v>13</v>
      </c>
      <c r="N21" s="6">
        <f>+N18+N19</f>
        <v>1988.6213069496048</v>
      </c>
      <c r="O21" s="10"/>
    </row>
    <row r="22" spans="1:12" ht="15">
      <c r="A22" s="31" t="s">
        <v>46</v>
      </c>
      <c r="B22" s="29"/>
      <c r="C22" s="39"/>
      <c r="D22" s="29"/>
      <c r="E22" s="9"/>
      <c r="F22" s="39"/>
      <c r="G22" s="45"/>
      <c r="H22" s="4"/>
      <c r="I22" s="1"/>
      <c r="J22" s="5"/>
      <c r="K22" s="6"/>
      <c r="L22" s="1"/>
    </row>
    <row r="23" spans="1:12" ht="14.25">
      <c r="A23" s="59" t="s">
        <v>3</v>
      </c>
      <c r="B23" s="66">
        <v>4441192887</v>
      </c>
      <c r="C23" s="67">
        <f>(+B23*H23)/E$5</f>
        <v>467623987.3305167</v>
      </c>
      <c r="D23" s="66">
        <v>2275240329</v>
      </c>
      <c r="E23" s="68">
        <f>+D23/B23</f>
        <v>0.5123038757582339</v>
      </c>
      <c r="F23" s="39">
        <f>+C23*E23</f>
        <v>239565581.10694295</v>
      </c>
      <c r="G23" s="4"/>
      <c r="H23" s="4">
        <v>58.69</v>
      </c>
      <c r="I23" s="1">
        <f>+H23*D23/1000000</f>
        <v>133533.85490901</v>
      </c>
      <c r="J23" s="5">
        <f>(+I23/E$5)</f>
        <v>239.56558110694294</v>
      </c>
      <c r="K23" s="6">
        <f>+J23</f>
        <v>239.56558110694294</v>
      </c>
      <c r="L23" s="1"/>
    </row>
    <row r="24" spans="1:14" ht="15">
      <c r="A24" s="53" t="s">
        <v>47</v>
      </c>
      <c r="K24" s="6"/>
      <c r="L24" s="1"/>
      <c r="M24" s="35" t="s">
        <v>58</v>
      </c>
      <c r="N24" s="35">
        <v>1079740079</v>
      </c>
    </row>
    <row r="25" spans="1:14" ht="14.25">
      <c r="A25" s="51" t="s">
        <v>6</v>
      </c>
      <c r="B25" s="29">
        <v>9494454</v>
      </c>
      <c r="C25" s="64" t="s">
        <v>35</v>
      </c>
      <c r="D25" s="29">
        <v>8541039</v>
      </c>
      <c r="E25" s="9">
        <f>+D25/B25</f>
        <v>0.8995819032879616</v>
      </c>
      <c r="F25" s="64" t="s">
        <v>35</v>
      </c>
      <c r="G25" s="4"/>
      <c r="H25" s="72" t="s">
        <v>35</v>
      </c>
      <c r="I25" s="1">
        <v>4195</v>
      </c>
      <c r="J25" s="5">
        <f>(+I25/E$5)</f>
        <v>7.526013634732688</v>
      </c>
      <c r="K25" s="80" t="s">
        <v>39</v>
      </c>
      <c r="L25" s="1"/>
      <c r="M25" s="35"/>
      <c r="N25" s="35"/>
    </row>
    <row r="26" spans="1:14" ht="14.25">
      <c r="A26" s="59" t="s">
        <v>9</v>
      </c>
      <c r="B26" s="64" t="s">
        <v>35</v>
      </c>
      <c r="C26" s="64" t="s">
        <v>35</v>
      </c>
      <c r="D26" s="64" t="s">
        <v>35</v>
      </c>
      <c r="E26" s="30">
        <v>0.5</v>
      </c>
      <c r="F26" s="64" t="s">
        <v>35</v>
      </c>
      <c r="G26" s="44"/>
      <c r="H26" s="44" t="s">
        <v>35</v>
      </c>
      <c r="I26" s="3">
        <v>4353</v>
      </c>
      <c r="J26" s="58">
        <f>(+I26/E$5)</f>
        <v>7.809472551130248</v>
      </c>
      <c r="K26" s="80" t="s">
        <v>39</v>
      </c>
      <c r="L26" s="1"/>
      <c r="M26" t="s">
        <v>59</v>
      </c>
      <c r="N26" s="35">
        <f>+N21*1000000</f>
        <v>1988621306.9496047</v>
      </c>
    </row>
    <row r="27" spans="1:14" ht="14.25">
      <c r="A27" s="59"/>
      <c r="B27" s="64"/>
      <c r="C27" s="64"/>
      <c r="D27" s="64"/>
      <c r="E27" s="30"/>
      <c r="F27" s="64"/>
      <c r="G27" s="44"/>
      <c r="H27" s="44"/>
      <c r="I27" s="3"/>
      <c r="J27" s="58"/>
      <c r="K27" s="6">
        <f>+J25+J26</f>
        <v>15.335486185862935</v>
      </c>
      <c r="L27" s="1"/>
      <c r="M27" s="35"/>
      <c r="N27" s="35"/>
    </row>
    <row r="28" spans="1:14" ht="15">
      <c r="A28" s="75" t="s">
        <v>64</v>
      </c>
      <c r="B28" s="64"/>
      <c r="C28" s="64"/>
      <c r="D28" s="64"/>
      <c r="E28" s="30"/>
      <c r="F28" s="64"/>
      <c r="G28" s="44"/>
      <c r="H28" s="44"/>
      <c r="I28" s="3"/>
      <c r="J28" s="58"/>
      <c r="K28" s="6"/>
      <c r="L28" s="1"/>
      <c r="M28" s="35" t="s">
        <v>60</v>
      </c>
      <c r="N28" s="74">
        <f>+N26/N24</f>
        <v>1.841759276724602</v>
      </c>
    </row>
    <row r="29" spans="1:14" ht="14.25">
      <c r="A29" s="76" t="s">
        <v>66</v>
      </c>
      <c r="B29" s="64">
        <v>600000000</v>
      </c>
      <c r="C29" s="67">
        <f>(+B29*H29)/E$5</f>
        <v>796555435.9526373</v>
      </c>
      <c r="D29" s="43">
        <v>68489407</v>
      </c>
      <c r="E29" s="9">
        <f>+D29/B29</f>
        <v>0.11414901166666666</v>
      </c>
      <c r="F29" s="39">
        <f>+C29*E29</f>
        <v>90926015.75170435</v>
      </c>
      <c r="G29" s="47"/>
      <c r="H29" s="47">
        <v>740</v>
      </c>
      <c r="I29" s="1">
        <f>+H29*D29/1000000</f>
        <v>50682.16118</v>
      </c>
      <c r="J29" s="5">
        <f>(+I29/E$5)</f>
        <v>90.92601575170436</v>
      </c>
      <c r="K29" s="6">
        <f>+J29</f>
        <v>90.92601575170436</v>
      </c>
      <c r="L29" s="1"/>
      <c r="N29" s="6"/>
    </row>
    <row r="30" spans="1:14" ht="14.25">
      <c r="A30" s="32"/>
      <c r="B30" s="77"/>
      <c r="C30" s="39"/>
      <c r="D30" s="29"/>
      <c r="E30" s="29"/>
      <c r="F30" s="39"/>
      <c r="G30" s="9"/>
      <c r="H30" s="4"/>
      <c r="I30" s="3"/>
      <c r="J30" s="5"/>
      <c r="K30" s="1"/>
      <c r="L30" s="1"/>
      <c r="M30" t="s">
        <v>61</v>
      </c>
      <c r="N30" s="40">
        <f>+E5</f>
        <v>557.4</v>
      </c>
    </row>
    <row r="31" spans="1:14" ht="15">
      <c r="A31" s="31" t="s">
        <v>24</v>
      </c>
      <c r="B31" s="29"/>
      <c r="C31" s="39"/>
      <c r="D31" s="29"/>
      <c r="E31" s="29"/>
      <c r="F31" s="39"/>
      <c r="G31" s="9"/>
      <c r="H31" s="4"/>
      <c r="I31" s="65">
        <v>32993</v>
      </c>
      <c r="J31" s="58">
        <f>I31/E$5</f>
        <v>59.19088625762469</v>
      </c>
      <c r="K31" s="80" t="s">
        <v>39</v>
      </c>
      <c r="L31" s="1"/>
      <c r="N31" s="6"/>
    </row>
    <row r="32" spans="1:14" ht="12.75">
      <c r="A32" s="8"/>
      <c r="B32" s="29"/>
      <c r="C32" s="29"/>
      <c r="D32" s="29"/>
      <c r="E32" s="29"/>
      <c r="F32" s="39"/>
      <c r="G32" s="9"/>
      <c r="H32" s="4"/>
      <c r="I32" s="3"/>
      <c r="J32" s="5"/>
      <c r="K32" s="1"/>
      <c r="L32" s="1"/>
      <c r="M32" t="s">
        <v>62</v>
      </c>
      <c r="N32" s="73">
        <f>+N28*N30</f>
        <v>1026.596620846293</v>
      </c>
    </row>
    <row r="33" spans="1:14" ht="12.75">
      <c r="A33" s="8" t="s">
        <v>42</v>
      </c>
      <c r="B33" s="9"/>
      <c r="C33" s="29"/>
      <c r="D33" s="29"/>
      <c r="E33" s="29"/>
      <c r="F33" s="9"/>
      <c r="G33" s="9"/>
      <c r="H33" s="4"/>
      <c r="I33" s="3">
        <f>SUM(I11:I32)</f>
        <v>1455668.51649371</v>
      </c>
      <c r="J33" s="5">
        <f>SUM(J11:J32)</f>
        <v>2611.533039995891</v>
      </c>
      <c r="K33" s="3"/>
      <c r="L33" s="1"/>
      <c r="N33" s="6"/>
    </row>
    <row r="34" spans="1:14" ht="12.75">
      <c r="A34" s="49" t="s">
        <v>41</v>
      </c>
      <c r="B34" s="1"/>
      <c r="C34" s="1"/>
      <c r="D34" s="1"/>
      <c r="E34" s="1"/>
      <c r="F34" s="1"/>
      <c r="G34" s="1"/>
      <c r="H34" s="1"/>
      <c r="I34" s="69">
        <v>347211</v>
      </c>
      <c r="J34" s="70">
        <f>+I34/E5</f>
        <v>622.9117330462864</v>
      </c>
      <c r="K34" s="1"/>
      <c r="L34" s="1"/>
      <c r="N34" s="6"/>
    </row>
    <row r="35" spans="1:12" ht="13.5" thickBot="1">
      <c r="A35" s="1"/>
      <c r="B35" s="1"/>
      <c r="C35" s="1"/>
      <c r="D35" s="1"/>
      <c r="E35" s="1"/>
      <c r="F35" s="1"/>
      <c r="G35" s="1"/>
      <c r="H35" s="1"/>
      <c r="I35" s="1"/>
      <c r="J35" s="5"/>
      <c r="K35" s="1"/>
      <c r="L35" s="1"/>
    </row>
    <row r="36" spans="1:12" ht="12.75">
      <c r="A36" s="54" t="s">
        <v>28</v>
      </c>
      <c r="B36" s="11"/>
      <c r="C36" s="11"/>
      <c r="D36" s="11"/>
      <c r="E36" s="11"/>
      <c r="F36" s="11"/>
      <c r="G36" s="11"/>
      <c r="H36" s="11"/>
      <c r="I36" s="12">
        <f>+I33</f>
        <v>1455668.51649371</v>
      </c>
      <c r="J36" s="13">
        <f>I36/E$5</f>
        <v>2611.5330399958916</v>
      </c>
      <c r="K36" s="1"/>
      <c r="L36" s="1"/>
    </row>
    <row r="37" spans="1:12" ht="12.75">
      <c r="A37" s="55" t="s">
        <v>27</v>
      </c>
      <c r="B37" s="14"/>
      <c r="C37" s="14"/>
      <c r="D37" s="14"/>
      <c r="E37" s="14"/>
      <c r="F37" s="14"/>
      <c r="G37" s="14"/>
      <c r="H37" s="14"/>
      <c r="I37" s="15">
        <f>-I34</f>
        <v>-347211</v>
      </c>
      <c r="J37" s="16">
        <f>I37/E$5</f>
        <v>-622.9117330462864</v>
      </c>
      <c r="K37" s="1"/>
      <c r="L37" s="1"/>
    </row>
    <row r="38" spans="1:12" ht="13.5" thickBot="1">
      <c r="A38" s="56" t="s">
        <v>29</v>
      </c>
      <c r="B38" s="17"/>
      <c r="C38" s="17"/>
      <c r="D38" s="17"/>
      <c r="E38" s="17"/>
      <c r="F38" s="17"/>
      <c r="G38" s="17"/>
      <c r="H38" s="17"/>
      <c r="I38" s="18">
        <f>+I36+I37</f>
        <v>1108457.51649371</v>
      </c>
      <c r="J38" s="19">
        <f>+J36+J37</f>
        <v>1988.6213069496052</v>
      </c>
      <c r="K38" s="1"/>
      <c r="L38" s="1"/>
    </row>
    <row r="39" spans="1:12" ht="12.75">
      <c r="A39" s="1"/>
      <c r="B39" s="1"/>
      <c r="C39" s="1"/>
      <c r="D39" s="1"/>
      <c r="E39" s="1"/>
      <c r="F39" s="1"/>
      <c r="G39" s="1"/>
      <c r="H39" s="1"/>
      <c r="I39" s="4"/>
      <c r="J39" s="1"/>
      <c r="K39" s="1"/>
      <c r="L39" s="1"/>
    </row>
    <row r="40" spans="1:12" ht="13.5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3.5" thickBot="1">
      <c r="A41" s="20" t="s">
        <v>14</v>
      </c>
      <c r="B41" s="21"/>
      <c r="C41" s="21"/>
      <c r="D41" s="21"/>
      <c r="E41" s="21"/>
      <c r="F41" s="21"/>
      <c r="G41" s="48">
        <v>1079740079</v>
      </c>
      <c r="H41" s="22">
        <v>700</v>
      </c>
      <c r="I41" s="23">
        <f>+H41*G41/1000000</f>
        <v>755818.0553</v>
      </c>
      <c r="J41" s="24">
        <f>I41/E$5</f>
        <v>1355.9706768927163</v>
      </c>
      <c r="K41" s="1"/>
      <c r="L41" s="1"/>
    </row>
    <row r="42" spans="1:13" ht="13.5" thickBot="1">
      <c r="A42" s="1" t="s">
        <v>15</v>
      </c>
      <c r="B42" s="1"/>
      <c r="C42" s="1"/>
      <c r="D42" s="1"/>
      <c r="E42" s="1"/>
      <c r="F42" s="1"/>
      <c r="G42" s="1"/>
      <c r="H42" s="1"/>
      <c r="I42" s="25">
        <f>(I41-I38)/I38</f>
        <v>-0.31813529697483095</v>
      </c>
      <c r="J42" s="1"/>
      <c r="K42" s="1"/>
      <c r="L42" s="71"/>
      <c r="M42" s="35"/>
    </row>
    <row r="43" spans="1:13" ht="12.75">
      <c r="A43" s="1"/>
      <c r="B43" s="1"/>
      <c r="C43" s="1"/>
      <c r="D43" s="1"/>
      <c r="E43" s="1"/>
      <c r="F43" s="1"/>
      <c r="G43" s="1"/>
      <c r="H43" s="26"/>
      <c r="I43" s="4"/>
      <c r="J43" s="1"/>
      <c r="K43" s="1"/>
      <c r="L43" s="1"/>
      <c r="M43" s="73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27" t="s">
        <v>30</v>
      </c>
      <c r="B46" s="28"/>
      <c r="C46" s="28"/>
      <c r="D46" s="28"/>
      <c r="E46" s="28"/>
      <c r="F46" s="28"/>
      <c r="G46" s="28"/>
      <c r="H46" s="28"/>
      <c r="I46" s="28"/>
      <c r="J46" s="28"/>
      <c r="K46" s="1"/>
      <c r="L46" s="1"/>
    </row>
    <row r="47" spans="1:13" ht="12.75">
      <c r="A47" s="62"/>
      <c r="B47" s="61" t="s">
        <v>52</v>
      </c>
      <c r="C47" s="61" t="s">
        <v>53</v>
      </c>
      <c r="F47" s="61" t="s">
        <v>50</v>
      </c>
      <c r="G47" s="61" t="s">
        <v>54</v>
      </c>
      <c r="H47" s="1"/>
      <c r="I47" s="1"/>
      <c r="J47" s="1"/>
      <c r="K47" s="1"/>
      <c r="L47" s="1"/>
      <c r="M47" s="35"/>
    </row>
    <row r="48" spans="1:12" ht="12.75">
      <c r="A48" s="1"/>
      <c r="B48" s="63" t="str">
        <f>+B9</f>
        <v>as of 12,31,04</v>
      </c>
      <c r="C48" s="63" t="str">
        <f>+B48</f>
        <v>as of 12,31,04</v>
      </c>
      <c r="D48" s="63" t="s">
        <v>21</v>
      </c>
      <c r="E48" s="63" t="s">
        <v>33</v>
      </c>
      <c r="F48" s="63" t="str">
        <f>+B48</f>
        <v>as of 12,31,04</v>
      </c>
      <c r="G48" s="63" t="str">
        <f>+F48</f>
        <v>as of 12,31,04</v>
      </c>
      <c r="I48" s="1"/>
      <c r="J48" s="5"/>
      <c r="K48" s="1"/>
      <c r="L48" s="1"/>
    </row>
    <row r="49" spans="1:12" ht="12.75">
      <c r="A49" s="1" t="s">
        <v>16</v>
      </c>
      <c r="B49" s="1">
        <f>+B13</f>
        <v>68079783606</v>
      </c>
      <c r="C49" s="1">
        <f>(+B49*G49)/E$5</f>
        <v>4323689163.351992</v>
      </c>
      <c r="D49" s="1">
        <f>+D13</f>
        <v>13771304864</v>
      </c>
      <c r="E49" s="34">
        <f>+D49/B49</f>
        <v>0.2022818542388303</v>
      </c>
      <c r="F49" s="41">
        <f>+C49*E49</f>
        <v>874603861.1151778</v>
      </c>
      <c r="G49" s="40">
        <f>+H13</f>
        <v>35.4</v>
      </c>
      <c r="I49" s="1"/>
      <c r="J49" s="5"/>
      <c r="K49" s="1"/>
      <c r="L49" s="71"/>
    </row>
    <row r="50" spans="1:12" ht="12.75">
      <c r="A50" s="1"/>
      <c r="B50" s="1"/>
      <c r="C50" s="1"/>
      <c r="D50" s="1"/>
      <c r="E50" s="34"/>
      <c r="F50" s="1"/>
      <c r="G50" s="40"/>
      <c r="I50" s="1"/>
      <c r="J50" s="5"/>
      <c r="K50" s="1"/>
      <c r="L50" s="1"/>
    </row>
    <row r="51" spans="1:12" ht="12.75">
      <c r="A51" s="1" t="s">
        <v>17</v>
      </c>
      <c r="B51" s="1">
        <v>567712826</v>
      </c>
      <c r="C51" s="1">
        <f>(+B51*G51)/E$5</f>
        <v>21490385.053103697</v>
      </c>
      <c r="D51" s="1">
        <v>377528973</v>
      </c>
      <c r="E51" s="34">
        <f>+D51/B51</f>
        <v>0.6649999008477572</v>
      </c>
      <c r="F51" s="1">
        <f>+C51*E51</f>
        <v>14291103.929494081</v>
      </c>
      <c r="G51" s="40">
        <v>21.1</v>
      </c>
      <c r="I51" s="1"/>
      <c r="J51" s="5"/>
      <c r="K51" s="1"/>
      <c r="L51" s="1"/>
    </row>
    <row r="52" spans="1:12" ht="12.75">
      <c r="A52" s="1" t="s">
        <v>18</v>
      </c>
      <c r="B52" s="1">
        <v>11000000000</v>
      </c>
      <c r="C52" s="1">
        <f>(+B52*G52)/E$5</f>
        <v>943308216.720488</v>
      </c>
      <c r="D52" s="1">
        <v>5811598701</v>
      </c>
      <c r="E52" s="34">
        <f>+D52/B52</f>
        <v>0.5283271546363636</v>
      </c>
      <c r="F52" s="1">
        <f>+C52*E52</f>
        <v>498375346.08503765</v>
      </c>
      <c r="G52" s="40">
        <v>47.8</v>
      </c>
      <c r="I52" s="1"/>
      <c r="J52" s="5"/>
      <c r="K52" s="1"/>
      <c r="L52" s="1"/>
    </row>
    <row r="53" spans="1:12" ht="12.75">
      <c r="A53" s="1" t="s">
        <v>19</v>
      </c>
      <c r="B53" s="1">
        <v>429418369</v>
      </c>
      <c r="C53" s="1">
        <f>(+B53*G53)/E$5</f>
        <v>33897395.47183351</v>
      </c>
      <c r="D53" s="1">
        <v>223364308</v>
      </c>
      <c r="E53" s="34">
        <f>+D53/B53</f>
        <v>0.5201554570666258</v>
      </c>
      <c r="F53" s="1">
        <f>+C53*E53</f>
        <v>17631915.235019732</v>
      </c>
      <c r="G53" s="40">
        <v>44</v>
      </c>
      <c r="I53" s="1"/>
      <c r="J53" s="5"/>
      <c r="K53" s="1"/>
      <c r="L53" s="1"/>
    </row>
    <row r="54" spans="1:12" ht="12.75">
      <c r="A54" s="1" t="s">
        <v>20</v>
      </c>
      <c r="B54" s="41">
        <v>584921232</v>
      </c>
      <c r="C54" s="41">
        <f>(+B54*G54)/E$5</f>
        <v>36308350.60495156</v>
      </c>
      <c r="D54" s="41">
        <v>47866985</v>
      </c>
      <c r="E54" s="42">
        <f>+D54/B54</f>
        <v>0.08183492474077261</v>
      </c>
      <c r="F54" s="41">
        <f>+C54*E54</f>
        <v>2971291.1392177967</v>
      </c>
      <c r="G54" s="40">
        <v>34.6</v>
      </c>
      <c r="H54" s="1"/>
      <c r="I54" s="1"/>
      <c r="J54" s="1"/>
      <c r="K54" s="1"/>
      <c r="L54" s="1"/>
    </row>
    <row r="55" spans="1:10" ht="12.75">
      <c r="A55" s="1" t="s">
        <v>34</v>
      </c>
      <c r="B55" s="1">
        <f>SUM(B51:B54)</f>
        <v>12582052427</v>
      </c>
      <c r="C55" s="1">
        <f>SUM(C51:C54)</f>
        <v>1035004347.8503766</v>
      </c>
      <c r="D55" s="1">
        <f>SUM(D51:D54)</f>
        <v>6460358967</v>
      </c>
      <c r="E55" s="34">
        <f>+D55/B55</f>
        <v>0.5134582775332128</v>
      </c>
      <c r="F55" s="1">
        <f>SUM(F51:F54)</f>
        <v>533269656.38876927</v>
      </c>
      <c r="G55" s="1"/>
      <c r="H55" s="1"/>
      <c r="I55" s="1"/>
      <c r="J55" s="1"/>
    </row>
    <row r="56" spans="1:10" ht="12.75">
      <c r="A56" s="1"/>
      <c r="B56" s="1"/>
      <c r="C56" s="1"/>
      <c r="D56" s="1"/>
      <c r="E56" s="34"/>
      <c r="F56" s="1"/>
      <c r="G56" s="1"/>
      <c r="H56" s="1"/>
      <c r="I56" s="1"/>
      <c r="J56" s="1"/>
    </row>
    <row r="57" spans="1:7" ht="12.75">
      <c r="A57" s="1"/>
      <c r="B57" s="1"/>
      <c r="C57" s="1"/>
      <c r="D57" s="1"/>
      <c r="E57" s="1"/>
      <c r="F57" s="1">
        <f>+F49+F55</f>
        <v>1407873517.503947</v>
      </c>
      <c r="G57" s="1"/>
    </row>
    <row r="59" spans="4:8" ht="12.75">
      <c r="D59" s="35"/>
      <c r="H59" s="35"/>
    </row>
    <row r="60" spans="3:10" ht="12.75">
      <c r="C60" s="6"/>
      <c r="D60" s="10"/>
      <c r="H60" s="35"/>
      <c r="I60">
        <v>1079740079</v>
      </c>
      <c r="J60">
        <v>5939000000</v>
      </c>
    </row>
    <row r="61" spans="8:10" ht="12.75">
      <c r="H61" s="35"/>
      <c r="J61">
        <f>+J60/I60</f>
        <v>5.5003978415809085</v>
      </c>
    </row>
    <row r="62" ht="12.75">
      <c r="H62" s="35"/>
    </row>
    <row r="63" ht="12.75">
      <c r="H63" s="35"/>
    </row>
  </sheetData>
  <printOptions/>
  <pageMargins left="0.75" right="0.75" top="1" bottom="1" header="0" footer="0"/>
  <pageSetup fitToHeight="1" fitToWidth="1" horizontalDpi="300" verticalDpi="300" orientation="landscape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QUIÑENCO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Perez</dc:creator>
  <cp:keywords/>
  <dc:description/>
  <cp:lastModifiedBy>jescobar</cp:lastModifiedBy>
  <cp:lastPrinted>2005-03-01T13:30:57Z</cp:lastPrinted>
  <dcterms:created xsi:type="dcterms:W3CDTF">2000-08-28T16:15:11Z</dcterms:created>
  <dcterms:modified xsi:type="dcterms:W3CDTF">2005-03-08T14:58:24Z</dcterms:modified>
  <cp:category/>
  <cp:version/>
  <cp:contentType/>
  <cp:contentStatus/>
</cp:coreProperties>
</file>