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'Hoja1'!$A$1:$K$59</definedName>
  </definedNames>
  <calcPr fullCalcOnLoad="1"/>
</workbook>
</file>

<file path=xl/sharedStrings.xml><?xml version="1.0" encoding="utf-8"?>
<sst xmlns="http://schemas.openxmlformats.org/spreadsheetml/2006/main" count="88" uniqueCount="71">
  <si>
    <t>Quiñenco S.A.</t>
  </si>
  <si>
    <t>Madeco</t>
  </si>
  <si>
    <t>Carrera</t>
  </si>
  <si>
    <t>CCU</t>
  </si>
  <si>
    <t>Habitaria</t>
  </si>
  <si>
    <t>Entel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</si>
  <si>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</si>
  <si>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</si>
  <si>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</si>
  <si>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</si>
  <si>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</si>
  <si>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</si>
  <si>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</si>
  <si>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</si>
  <si>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Telsur</t>
  </si>
  <si>
    <t xml:space="preserve">SM Chile </t>
  </si>
  <si>
    <t>Total SM Chile</t>
  </si>
  <si>
    <t>n.a.</t>
  </si>
  <si>
    <t>see detail</t>
  </si>
  <si>
    <t>MCh$</t>
  </si>
  <si>
    <t>Total</t>
  </si>
  <si>
    <t>MUS$</t>
  </si>
  <si>
    <t>IRSA (50%)</t>
  </si>
  <si>
    <t xml:space="preserve">NAV Estimado </t>
  </si>
  <si>
    <t>Valores al 30 de septiembre de 2007</t>
  </si>
  <si>
    <t>Tipo de cambio obs.</t>
  </si>
  <si>
    <t>Valor bursátil</t>
  </si>
  <si>
    <t xml:space="preserve">Valor de la </t>
  </si>
  <si>
    <t>Precio por</t>
  </si>
  <si>
    <t>Total acciones S/P</t>
  </si>
  <si>
    <t>de la empresa en US$</t>
  </si>
  <si>
    <t>Acciones de</t>
  </si>
  <si>
    <t>Inversión (US$)</t>
  </si>
  <si>
    <t>Acción ($)</t>
  </si>
  <si>
    <t>al 30.09.07</t>
  </si>
  <si>
    <t>Quiñenco</t>
  </si>
  <si>
    <t>Participación %</t>
  </si>
  <si>
    <t>Activos</t>
  </si>
  <si>
    <t>Efectivo y equivalentes</t>
  </si>
  <si>
    <t>Sector Financiero:</t>
  </si>
  <si>
    <t>Alimentos y Bebidas:</t>
  </si>
  <si>
    <t>Indalsa (ex Lucchetti)</t>
  </si>
  <si>
    <t>Telecomunicaciones:</t>
  </si>
  <si>
    <t>Manufacturero:</t>
  </si>
  <si>
    <t>Inmob./Hotelero:</t>
  </si>
  <si>
    <t>Otros Activos Corporativos</t>
  </si>
  <si>
    <t xml:space="preserve">Suma </t>
  </si>
  <si>
    <t>Deuda Bancaria a Nivel Corporativo</t>
  </si>
  <si>
    <t>Activo Bruto</t>
  </si>
  <si>
    <t>Deuda Bancaria</t>
  </si>
  <si>
    <t>Activo Neto</t>
  </si>
  <si>
    <t>Detalle Banco de Chile</t>
  </si>
  <si>
    <t>Deuda nivel corporativo (consolidado interno)</t>
  </si>
  <si>
    <t>Total deuda nivel corporativo</t>
  </si>
  <si>
    <t>Acciones s/p</t>
  </si>
  <si>
    <t>Valor Bursátil (US$)</t>
  </si>
  <si>
    <t>Valor estim. Inversión (US$)</t>
  </si>
  <si>
    <t>Precio/acción ($)</t>
  </si>
  <si>
    <t>Valor libro</t>
  </si>
  <si>
    <t>Por sector</t>
  </si>
  <si>
    <t>Efectivo</t>
  </si>
  <si>
    <t>Telecomunicaciones</t>
  </si>
  <si>
    <t>Financiero</t>
  </si>
  <si>
    <t>Alimentos y Bebidas</t>
  </si>
  <si>
    <t>Manufacturero</t>
  </si>
  <si>
    <t>Otros activos</t>
  </si>
  <si>
    <t>menos deuda</t>
  </si>
  <si>
    <t>Nº de acciones</t>
  </si>
  <si>
    <t>Valor NAV</t>
  </si>
  <si>
    <t>Tipo de Cambio</t>
  </si>
  <si>
    <t>Valor NAV por acción en $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</si>
</sst>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  <numFmt numFmtId="197" formatCode="0.0%"/>
  </numFmts>
  <fonts count="8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19" applyNumberFormat="1" applyAlignment="1">
      <alignment horizontal="right"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3" fontId="0" fillId="0" borderId="0" xfId="19" applyNumberFormat="1" applyFont="1" applyFill="1" applyAlignment="1">
      <alignment/>
    </xf>
    <xf numFmtId="189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89" fontId="0" fillId="0" borderId="0" xfId="19" applyNumberFormat="1" applyFont="1" applyAlignment="1">
      <alignment/>
    </xf>
    <xf numFmtId="18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3" fontId="0" fillId="0" borderId="0" xfId="19" applyNumberFormat="1" applyFont="1" applyAlignment="1">
      <alignment/>
    </xf>
    <xf numFmtId="189" fontId="0" fillId="0" borderId="0" xfId="19" applyNumberFormat="1" applyFill="1" applyAlignment="1">
      <alignment/>
    </xf>
    <xf numFmtId="0" fontId="0" fillId="0" borderId="0" xfId="0" applyAlignment="1">
      <alignment horizontal="right"/>
    </xf>
    <xf numFmtId="188" fontId="0" fillId="0" borderId="0" xfId="0" applyNumberFormat="1" applyAlignment="1">
      <alignment/>
    </xf>
    <xf numFmtId="180" fontId="0" fillId="0" borderId="0" xfId="0" applyNumberFormat="1" applyAlignment="1" quotePrefix="1">
      <alignment horizontal="right"/>
    </xf>
    <xf numFmtId="180" fontId="0" fillId="0" borderId="0" xfId="0" applyNumberFormat="1" applyFont="1" applyAlignment="1">
      <alignment horizontal="right"/>
    </xf>
    <xf numFmtId="180" fontId="4" fillId="4" borderId="0" xfId="0" applyNumberFormat="1" applyFont="1" applyFill="1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2" fillId="0" borderId="0" xfId="0" applyNumberFormat="1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6.8515625" style="0" customWidth="1"/>
    <col min="9" max="9" width="16.4218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3">
        <f>DATE(7,9,30)</f>
        <v>2830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24</v>
      </c>
      <c r="B5" s="1"/>
      <c r="C5" s="1"/>
      <c r="D5" s="1" t="s">
        <v>25</v>
      </c>
      <c r="E5" s="4">
        <v>511.23</v>
      </c>
      <c r="F5" s="1"/>
      <c r="G5" s="1"/>
      <c r="J5" s="1"/>
      <c r="K5" s="1"/>
      <c r="L5" s="1"/>
      <c r="M5" t="s">
        <v>6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0" t="str">
        <f>+H9</f>
        <v>al 30.09.07</v>
      </c>
    </row>
    <row r="7" spans="1:12" ht="12.75">
      <c r="A7" s="1"/>
      <c r="B7" s="57"/>
      <c r="C7" s="82" t="s">
        <v>26</v>
      </c>
      <c r="D7" s="80"/>
      <c r="E7" s="1"/>
      <c r="F7" s="57" t="s">
        <v>27</v>
      </c>
      <c r="G7" s="1"/>
      <c r="H7" s="83" t="s">
        <v>28</v>
      </c>
      <c r="K7" s="1"/>
      <c r="L7" s="1"/>
    </row>
    <row r="8" spans="2:15" ht="12.75">
      <c r="B8" s="82" t="s">
        <v>29</v>
      </c>
      <c r="C8" s="57" t="s">
        <v>30</v>
      </c>
      <c r="D8" s="80" t="s">
        <v>31</v>
      </c>
      <c r="F8" s="57" t="s">
        <v>32</v>
      </c>
      <c r="G8" s="1"/>
      <c r="H8" s="83" t="s">
        <v>33</v>
      </c>
      <c r="I8" s="1"/>
      <c r="J8" s="1"/>
      <c r="K8" s="1"/>
      <c r="L8" s="1"/>
      <c r="M8" t="s">
        <v>59</v>
      </c>
      <c r="N8" s="6"/>
      <c r="O8" s="7"/>
    </row>
    <row r="9" spans="1:12" ht="15">
      <c r="A9" s="31" t="s">
        <v>37</v>
      </c>
      <c r="B9" s="56" t="s">
        <v>34</v>
      </c>
      <c r="C9" s="56" t="str">
        <f>+B9</f>
        <v>al 30.09.07</v>
      </c>
      <c r="D9" s="56" t="s">
        <v>35</v>
      </c>
      <c r="E9" s="37" t="s">
        <v>36</v>
      </c>
      <c r="F9" s="56" t="str">
        <f>+C9</f>
        <v>al 30.09.07</v>
      </c>
      <c r="G9" s="37"/>
      <c r="H9" s="56" t="str">
        <f>+F9</f>
        <v>al 30.09.07</v>
      </c>
      <c r="I9" s="56" t="s">
        <v>19</v>
      </c>
      <c r="J9" s="56" t="s">
        <v>21</v>
      </c>
      <c r="K9" s="1"/>
      <c r="L9" s="1"/>
    </row>
    <row r="10" spans="1:20" ht="14.25">
      <c r="A10" s="33"/>
      <c r="K10" s="1"/>
      <c r="L10" s="1"/>
      <c r="M10" t="s">
        <v>60</v>
      </c>
      <c r="N10" s="6">
        <f>+J11</f>
        <v>329.81828139976136</v>
      </c>
      <c r="O10" s="10">
        <f>+N10/N17</f>
        <v>0.08599286126884968</v>
      </c>
      <c r="T10" s="10"/>
    </row>
    <row r="11" spans="1:20" ht="15">
      <c r="A11" s="84" t="s">
        <v>38</v>
      </c>
      <c r="B11" s="9"/>
      <c r="C11" s="9"/>
      <c r="D11" s="9"/>
      <c r="E11" s="9"/>
      <c r="F11" s="9"/>
      <c r="G11" s="9"/>
      <c r="H11" s="4"/>
      <c r="I11" s="64">
        <v>168613</v>
      </c>
      <c r="J11" s="65">
        <f>(+I11/E$5)</f>
        <v>329.81828139976136</v>
      </c>
      <c r="K11" s="6">
        <f>+J11</f>
        <v>329.81828139976136</v>
      </c>
      <c r="L11" s="1"/>
      <c r="M11" t="s">
        <v>61</v>
      </c>
      <c r="N11" s="6">
        <f>+J20+J21</f>
        <v>239.40410655301918</v>
      </c>
      <c r="O11" s="10">
        <f aca="true" t="shared" si="0" ref="O11:O16">+N11/$N$17</f>
        <v>0.06241935418083705</v>
      </c>
      <c r="T11" s="10"/>
    </row>
    <row r="12" spans="1:20" ht="15">
      <c r="A12" s="31" t="s">
        <v>39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62</v>
      </c>
      <c r="N12" s="6">
        <f>+J13+J14</f>
        <v>2047.8975893149654</v>
      </c>
      <c r="O12" s="10">
        <f t="shared" si="0"/>
        <v>0.5339442451260706</v>
      </c>
      <c r="T12" s="10"/>
    </row>
    <row r="13" spans="1:20" ht="14.25">
      <c r="A13" s="47" t="s">
        <v>9</v>
      </c>
      <c r="B13" s="29">
        <v>71995842507</v>
      </c>
      <c r="C13" s="38">
        <f>+C47</f>
        <v>5886638532.153042</v>
      </c>
      <c r="D13" s="29">
        <v>16069727378</v>
      </c>
      <c r="E13" s="9">
        <f>+D13/B13</f>
        <v>0.2232035464608609</v>
      </c>
      <c r="F13" s="38">
        <f>+C13*E13</f>
        <v>1313918597.1097155</v>
      </c>
      <c r="G13" s="43"/>
      <c r="H13" s="4">
        <v>41.8</v>
      </c>
      <c r="I13" s="1">
        <f>+H13*D13/1000000</f>
        <v>671714.6044004</v>
      </c>
      <c r="J13" s="5">
        <f>(+I13/E$5)</f>
        <v>1313.9185971097156</v>
      </c>
      <c r="K13" s="6"/>
      <c r="L13" s="1"/>
      <c r="M13" t="s">
        <v>63</v>
      </c>
      <c r="N13" s="6">
        <f>+J18+J17</f>
        <v>798.8002468916143</v>
      </c>
      <c r="O13" s="10">
        <f t="shared" si="0"/>
        <v>0.2082695917307729</v>
      </c>
      <c r="T13" s="10"/>
    </row>
    <row r="14" spans="1:20" ht="14.25">
      <c r="A14" s="47" t="s">
        <v>15</v>
      </c>
      <c r="B14" s="29">
        <f>+B53</f>
        <v>12138504795</v>
      </c>
      <c r="C14" s="38">
        <f>+C53</f>
        <v>1379873336.7269135</v>
      </c>
      <c r="D14" s="29">
        <f>+D53</f>
        <v>6412491982</v>
      </c>
      <c r="E14" s="9">
        <f>+E53</f>
        <v>0.5282769245715819</v>
      </c>
      <c r="F14" s="38">
        <f>+F53</f>
        <v>733978992.2052499</v>
      </c>
      <c r="G14" s="44"/>
      <c r="H14" s="44" t="s">
        <v>18</v>
      </c>
      <c r="I14" s="1">
        <f>+(+D49*G49/1000000)+(D50*G50/1000000)+(D51*G51/1000000)+(D52*G52/1000000)</f>
        <v>375232.08018508996</v>
      </c>
      <c r="J14" s="5">
        <f>(+I14/E$5)</f>
        <v>733.9789922052499</v>
      </c>
      <c r="K14" s="6">
        <f>+J14+J13</f>
        <v>2047.8975893149654</v>
      </c>
      <c r="L14" s="1"/>
      <c r="M14" t="s">
        <v>64</v>
      </c>
      <c r="N14" s="6">
        <f>+J23</f>
        <v>317.58727813935013</v>
      </c>
      <c r="O14" s="10">
        <f t="shared" si="0"/>
        <v>0.08280389623608195</v>
      </c>
      <c r="T14" s="10"/>
    </row>
    <row r="15" spans="1:20" ht="15">
      <c r="A15" s="85" t="s">
        <v>40</v>
      </c>
      <c r="B15" s="29"/>
      <c r="C15" s="38"/>
      <c r="D15" s="29"/>
      <c r="E15" s="9"/>
      <c r="F15" s="38"/>
      <c r="G15" s="44"/>
      <c r="H15" s="44"/>
      <c r="I15" s="1"/>
      <c r="J15" s="5"/>
      <c r="K15" s="6"/>
      <c r="L15" s="1"/>
      <c r="M15" t="str">
        <f>+A24</f>
        <v>Inmob./Hotelero:</v>
      </c>
      <c r="N15" s="6">
        <f>+J25+J26</f>
        <v>4.332687831308804</v>
      </c>
      <c r="O15" s="10">
        <f t="shared" si="0"/>
        <v>0.0011296530380842643</v>
      </c>
      <c r="T15" s="10"/>
    </row>
    <row r="16" spans="1:20" ht="15">
      <c r="A16" s="31"/>
      <c r="B16" s="29"/>
      <c r="C16" s="38"/>
      <c r="D16" s="29"/>
      <c r="E16" s="9"/>
      <c r="F16" s="38"/>
      <c r="G16" s="44"/>
      <c r="H16" s="44"/>
      <c r="I16" s="1"/>
      <c r="J16" s="5"/>
      <c r="K16" s="6"/>
      <c r="L16" s="1"/>
      <c r="M16" t="s">
        <v>65</v>
      </c>
      <c r="N16" s="70">
        <f>+J29</f>
        <v>97.57447724116346</v>
      </c>
      <c r="O16" s="10">
        <f t="shared" si="0"/>
        <v>0.025440398419303546</v>
      </c>
      <c r="T16" s="10"/>
    </row>
    <row r="17" spans="1:15" ht="14.25">
      <c r="A17" s="47" t="s">
        <v>3</v>
      </c>
      <c r="B17" s="29">
        <v>318502872</v>
      </c>
      <c r="C17" s="38">
        <f>(+B17*H17)/E$5</f>
        <v>2361156494.323103</v>
      </c>
      <c r="D17" s="78">
        <v>105284216</v>
      </c>
      <c r="E17" s="9">
        <f>+D17/B17</f>
        <v>0.3305597068525021</v>
      </c>
      <c r="F17" s="38">
        <f>+C17*E17</f>
        <v>780503198.5963264</v>
      </c>
      <c r="G17" s="4"/>
      <c r="H17" s="4">
        <v>3789.9</v>
      </c>
      <c r="I17" s="1">
        <f>+H17*D17/1000000</f>
        <v>399016.6502184</v>
      </c>
      <c r="J17" s="5">
        <f>(+I17/E$5)</f>
        <v>780.5031985963265</v>
      </c>
      <c r="K17" s="6">
        <f>+J17+J18</f>
        <v>798.8002468916143</v>
      </c>
      <c r="L17" s="1"/>
      <c r="M17" t="s">
        <v>20</v>
      </c>
      <c r="N17" s="6">
        <f>SUM(N10:N16)</f>
        <v>3835.4146673711825</v>
      </c>
      <c r="O17" s="10">
        <f>SUM(O10:O16)</f>
        <v>1</v>
      </c>
    </row>
    <row r="18" spans="1:15" ht="14.25">
      <c r="A18" s="47" t="s">
        <v>41</v>
      </c>
      <c r="B18" s="62">
        <v>2900745246</v>
      </c>
      <c r="C18" s="60" t="s">
        <v>17</v>
      </c>
      <c r="D18" s="62">
        <v>2887892247</v>
      </c>
      <c r="E18" s="63">
        <f>+D18/B18</f>
        <v>0.9955690700458016</v>
      </c>
      <c r="F18" s="60" t="s">
        <v>17</v>
      </c>
      <c r="G18" s="4"/>
      <c r="H18" s="67" t="s">
        <v>17</v>
      </c>
      <c r="I18" s="1">
        <v>9354</v>
      </c>
      <c r="J18" s="5">
        <f>(+I18/E$5)</f>
        <v>18.297048295287833</v>
      </c>
      <c r="K18" s="71" t="s">
        <v>58</v>
      </c>
      <c r="L18" s="1"/>
      <c r="M18" t="s">
        <v>66</v>
      </c>
      <c r="N18" s="6">
        <f>J35</f>
        <v>-694.4310779883809</v>
      </c>
      <c r="O18" s="10"/>
    </row>
    <row r="19" spans="1:12" ht="15">
      <c r="A19" s="48" t="s">
        <v>42</v>
      </c>
      <c r="B19" s="29"/>
      <c r="C19" s="38"/>
      <c r="D19" s="29"/>
      <c r="E19" s="9"/>
      <c r="F19" s="38"/>
      <c r="G19" s="4"/>
      <c r="H19" s="4"/>
      <c r="I19" s="1"/>
      <c r="J19" s="5"/>
      <c r="K19" s="6"/>
      <c r="L19" s="1"/>
    </row>
    <row r="20" spans="1:15" ht="14.25">
      <c r="A20" s="47" t="s">
        <v>14</v>
      </c>
      <c r="B20" s="29">
        <v>225063190</v>
      </c>
      <c r="C20" s="38">
        <f>(+B20*H20)/E$5</f>
        <v>167290675.82105902</v>
      </c>
      <c r="D20" s="29">
        <v>165900357</v>
      </c>
      <c r="E20" s="9">
        <f>+D20/B20</f>
        <v>0.7371279017239558</v>
      </c>
      <c r="F20" s="38">
        <f>+C20*E20</f>
        <v>123314624.84595974</v>
      </c>
      <c r="G20" s="4"/>
      <c r="H20" s="4">
        <v>380</v>
      </c>
      <c r="I20" s="1">
        <f>+H20*D20/1000000</f>
        <v>63042.13566</v>
      </c>
      <c r="J20" s="5">
        <f>(+I20/E$5)</f>
        <v>123.31462484595974</v>
      </c>
      <c r="K20" s="6"/>
      <c r="L20" s="1"/>
      <c r="N20" s="6"/>
      <c r="O20" s="10"/>
    </row>
    <row r="21" spans="1:15" ht="14.25">
      <c r="A21" s="47" t="s">
        <v>5</v>
      </c>
      <c r="B21" s="29">
        <v>236523695</v>
      </c>
      <c r="C21" s="38">
        <f>(+B21*H21)/E$5</f>
        <v>4001929286.9755297</v>
      </c>
      <c r="D21" s="29">
        <v>6861169</v>
      </c>
      <c r="E21" s="9">
        <f>+D21/B21</f>
        <v>0.029008379054791953</v>
      </c>
      <c r="F21" s="38">
        <f>+C21*E21</f>
        <v>116089481.70705944</v>
      </c>
      <c r="G21" s="43"/>
      <c r="H21" s="4">
        <v>8649.9</v>
      </c>
      <c r="I21" s="1">
        <f>+H21*D21/1000000</f>
        <v>59348.4257331</v>
      </c>
      <c r="J21" s="5">
        <f>(+I21/E$5)</f>
        <v>116.08948170705943</v>
      </c>
      <c r="K21" s="6">
        <f>+J21+J20</f>
        <v>239.40410655301918</v>
      </c>
      <c r="L21" s="1"/>
      <c r="M21" t="s">
        <v>6</v>
      </c>
      <c r="N21" s="6">
        <f>+N17+N18</f>
        <v>3140.9835893828017</v>
      </c>
      <c r="O21" s="10"/>
    </row>
    <row r="22" spans="1:12" ht="15">
      <c r="A22" s="31" t="s">
        <v>43</v>
      </c>
      <c r="B22" s="29"/>
      <c r="C22" s="38"/>
      <c r="D22" s="29"/>
      <c r="E22" s="9"/>
      <c r="F22" s="38"/>
      <c r="G22" s="43"/>
      <c r="H22" s="4"/>
      <c r="I22" s="1"/>
      <c r="J22" s="5"/>
      <c r="K22" s="6"/>
      <c r="L22" s="1"/>
    </row>
    <row r="23" spans="1:12" ht="14.25">
      <c r="A23" s="47" t="s">
        <v>1</v>
      </c>
      <c r="B23" s="72">
        <v>5541192887</v>
      </c>
      <c r="C23" s="73">
        <f>(+B23*H23)/E$5</f>
        <v>688164498.1625296</v>
      </c>
      <c r="D23" s="72">
        <v>2557255382</v>
      </c>
      <c r="E23" s="74">
        <f>+D23/B23</f>
        <v>0.4614990732409781</v>
      </c>
      <c r="F23" s="75">
        <f>+C23*E23</f>
        <v>317587278.1393502</v>
      </c>
      <c r="G23" s="76"/>
      <c r="H23" s="76">
        <v>63.49</v>
      </c>
      <c r="I23" s="1">
        <f>+H23*D23/1000000</f>
        <v>162360.14420317998</v>
      </c>
      <c r="J23" s="5">
        <f>(+I23/E$5)</f>
        <v>317.58727813935013</v>
      </c>
      <c r="K23" s="6">
        <f>+J23</f>
        <v>317.58727813935013</v>
      </c>
      <c r="L23" s="1"/>
    </row>
    <row r="24" spans="1:14" ht="15">
      <c r="A24" s="49" t="s">
        <v>44</v>
      </c>
      <c r="H24" s="76"/>
      <c r="K24" s="6"/>
      <c r="L24" s="1"/>
      <c r="M24" s="35" t="s">
        <v>67</v>
      </c>
      <c r="N24" s="35">
        <f>+G39</f>
        <v>1144577775</v>
      </c>
    </row>
    <row r="25" spans="1:14" ht="14.25">
      <c r="A25" s="47" t="s">
        <v>2</v>
      </c>
      <c r="B25" s="29">
        <v>8959051</v>
      </c>
      <c r="C25" s="60" t="s">
        <v>17</v>
      </c>
      <c r="D25" s="29">
        <f>+B25*E25</f>
        <v>8432258.8012</v>
      </c>
      <c r="E25" s="9">
        <v>0.9412</v>
      </c>
      <c r="F25" s="60" t="s">
        <v>17</v>
      </c>
      <c r="G25" s="4"/>
      <c r="H25" s="67" t="s">
        <v>17</v>
      </c>
      <c r="I25" s="1">
        <v>323</v>
      </c>
      <c r="J25" s="5">
        <f>(+I25/E$5)</f>
        <v>0.6318095573420965</v>
      </c>
      <c r="K25" s="71" t="s">
        <v>58</v>
      </c>
      <c r="L25" s="1"/>
      <c r="M25" s="35"/>
      <c r="N25" s="35"/>
    </row>
    <row r="26" spans="1:14" ht="14.25">
      <c r="A26" s="55" t="s">
        <v>4</v>
      </c>
      <c r="B26" s="60" t="s">
        <v>17</v>
      </c>
      <c r="C26" s="60" t="s">
        <v>17</v>
      </c>
      <c r="D26" s="60" t="s">
        <v>17</v>
      </c>
      <c r="E26" s="30">
        <v>0.5</v>
      </c>
      <c r="F26" s="60" t="s">
        <v>17</v>
      </c>
      <c r="G26" s="42"/>
      <c r="H26" s="42" t="s">
        <v>17</v>
      </c>
      <c r="I26" s="3">
        <f>644+1248</f>
        <v>1892</v>
      </c>
      <c r="J26" s="54">
        <f>(+I26/E$5)</f>
        <v>3.7008782739667074</v>
      </c>
      <c r="K26" s="71" t="s">
        <v>58</v>
      </c>
      <c r="L26" s="1"/>
      <c r="M26" t="s">
        <v>68</v>
      </c>
      <c r="N26" s="35">
        <f>+N21*1000000</f>
        <v>3140983589.3828015</v>
      </c>
    </row>
    <row r="27" spans="1:14" ht="14.25">
      <c r="A27" s="55"/>
      <c r="B27" s="60"/>
      <c r="C27" s="60"/>
      <c r="D27" s="60"/>
      <c r="E27" s="30"/>
      <c r="F27" s="60"/>
      <c r="G27" s="42"/>
      <c r="H27" s="42"/>
      <c r="I27" s="3"/>
      <c r="J27" s="54"/>
      <c r="K27" s="6">
        <f>+J25+J26</f>
        <v>4.332687831308804</v>
      </c>
      <c r="L27" s="1"/>
      <c r="M27" s="35"/>
      <c r="N27" s="35"/>
    </row>
    <row r="28" spans="1:14" ht="14.25">
      <c r="A28" s="32"/>
      <c r="B28" s="69"/>
      <c r="C28" s="38"/>
      <c r="D28" s="29"/>
      <c r="E28" s="29"/>
      <c r="F28" s="38"/>
      <c r="G28" s="9"/>
      <c r="H28" s="4"/>
      <c r="I28" s="3"/>
      <c r="J28" s="5"/>
      <c r="K28" s="1"/>
      <c r="L28" s="1"/>
      <c r="M28" t="s">
        <v>69</v>
      </c>
      <c r="N28" s="39">
        <f>+E5</f>
        <v>511.23</v>
      </c>
    </row>
    <row r="29" spans="1:14" ht="15">
      <c r="A29" s="85" t="s">
        <v>45</v>
      </c>
      <c r="B29" s="29"/>
      <c r="C29" s="79"/>
      <c r="D29" s="74"/>
      <c r="E29" s="29"/>
      <c r="F29" s="38"/>
      <c r="G29" s="9"/>
      <c r="H29" s="4"/>
      <c r="I29" s="61">
        <v>49883</v>
      </c>
      <c r="J29" s="54">
        <f>I29/E$5</f>
        <v>97.57447724116346</v>
      </c>
      <c r="K29" s="71" t="s">
        <v>58</v>
      </c>
      <c r="L29" s="1"/>
      <c r="N29" s="6"/>
    </row>
    <row r="30" spans="1:14" ht="12.75">
      <c r="A30" s="8"/>
      <c r="B30" s="29"/>
      <c r="C30" s="62"/>
      <c r="D30" s="29"/>
      <c r="E30" s="29"/>
      <c r="F30" s="38"/>
      <c r="G30" s="9"/>
      <c r="H30" s="4"/>
      <c r="I30" s="3"/>
      <c r="J30" s="5"/>
      <c r="K30" s="1"/>
      <c r="L30" s="1"/>
      <c r="M30" s="35" t="s">
        <v>70</v>
      </c>
      <c r="N30" s="68">
        <f>+(N26*N28)/N24</f>
        <v>1402.9322213601165</v>
      </c>
    </row>
    <row r="31" spans="1:14" ht="12.75">
      <c r="A31" s="86" t="s">
        <v>46</v>
      </c>
      <c r="B31" s="9"/>
      <c r="C31" s="62"/>
      <c r="D31" s="29"/>
      <c r="E31" s="9"/>
      <c r="F31" s="9"/>
      <c r="G31" s="9"/>
      <c r="H31" s="4"/>
      <c r="I31" s="3">
        <f>SUM(I11:I30)</f>
        <v>1960779.0404001696</v>
      </c>
      <c r="J31" s="5">
        <f>SUM(J11:J30)</f>
        <v>3835.4146673711825</v>
      </c>
      <c r="K31" s="3"/>
      <c r="L31" s="1"/>
      <c r="N31" s="6"/>
    </row>
    <row r="32" spans="1:14" ht="12.75">
      <c r="A32" s="46" t="s">
        <v>47</v>
      </c>
      <c r="B32" s="1"/>
      <c r="C32" s="1"/>
      <c r="D32" s="1"/>
      <c r="E32" s="1"/>
      <c r="F32" s="1"/>
      <c r="G32" s="1"/>
      <c r="H32" s="1"/>
      <c r="I32" s="64">
        <f>+B59</f>
        <v>355014</v>
      </c>
      <c r="J32" s="65">
        <f>+I32/E5</f>
        <v>694.4310779883809</v>
      </c>
      <c r="K32" s="1"/>
      <c r="L32" s="1"/>
      <c r="N32" s="6"/>
    </row>
    <row r="33" spans="1:12" ht="13.5" thickBot="1">
      <c r="A33" s="1"/>
      <c r="B33" s="1"/>
      <c r="C33" s="1"/>
      <c r="D33" s="1"/>
      <c r="E33" s="1"/>
      <c r="F33" s="1"/>
      <c r="G33" s="1"/>
      <c r="H33" s="1"/>
      <c r="I33" s="1"/>
      <c r="J33" s="5"/>
      <c r="K33" s="1"/>
      <c r="L33" s="1"/>
    </row>
    <row r="34" spans="1:12" ht="12.75">
      <c r="A34" s="50" t="s">
        <v>48</v>
      </c>
      <c r="B34" s="11"/>
      <c r="C34" s="11"/>
      <c r="D34" s="11"/>
      <c r="E34" s="11"/>
      <c r="F34" s="11"/>
      <c r="G34" s="11"/>
      <c r="H34" s="11"/>
      <c r="I34" s="12">
        <f>+I31</f>
        <v>1960779.0404001696</v>
      </c>
      <c r="J34" s="13">
        <f>I34/E$5</f>
        <v>3835.414667371182</v>
      </c>
      <c r="K34" s="1"/>
      <c r="L34" s="1"/>
    </row>
    <row r="35" spans="1:12" ht="12.75">
      <c r="A35" s="51" t="s">
        <v>49</v>
      </c>
      <c r="B35" s="14"/>
      <c r="C35" s="14"/>
      <c r="D35" s="14"/>
      <c r="E35" s="14"/>
      <c r="F35" s="14"/>
      <c r="G35" s="14"/>
      <c r="H35" s="14"/>
      <c r="I35" s="15">
        <f>-I32</f>
        <v>-355014</v>
      </c>
      <c r="J35" s="16">
        <f>I35/E$5</f>
        <v>-694.4310779883809</v>
      </c>
      <c r="K35" s="1"/>
      <c r="L35" s="1"/>
    </row>
    <row r="36" spans="1:14" ht="13.5" thickBot="1">
      <c r="A36" s="52" t="s">
        <v>50</v>
      </c>
      <c r="B36" s="17"/>
      <c r="C36" s="17"/>
      <c r="D36" s="17"/>
      <c r="E36" s="17"/>
      <c r="F36" s="17"/>
      <c r="G36" s="17"/>
      <c r="H36" s="17"/>
      <c r="I36" s="18">
        <f>+I34+I35</f>
        <v>1605765.0404001696</v>
      </c>
      <c r="J36" s="19">
        <f>+J34+J35</f>
        <v>3140.9835893828013</v>
      </c>
      <c r="K36" s="1"/>
      <c r="L36" s="1"/>
      <c r="N36" s="39"/>
    </row>
    <row r="37" spans="1:12" ht="12.75">
      <c r="A37" s="1"/>
      <c r="B37" s="1"/>
      <c r="C37" s="1"/>
      <c r="D37" s="1"/>
      <c r="E37" s="1"/>
      <c r="F37" s="1"/>
      <c r="G37" s="1"/>
      <c r="H37" s="1"/>
      <c r="I37" s="4"/>
      <c r="J37" s="1"/>
      <c r="K37" s="1"/>
      <c r="L37" s="1"/>
    </row>
    <row r="38" spans="1:12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20" t="s">
        <v>7</v>
      </c>
      <c r="B39" s="21"/>
      <c r="C39" s="21"/>
      <c r="D39" s="21"/>
      <c r="E39" s="21"/>
      <c r="F39" s="21"/>
      <c r="G39" s="45">
        <v>1144577775</v>
      </c>
      <c r="H39" s="22">
        <v>1080</v>
      </c>
      <c r="I39" s="23">
        <f>+H39*G39/1000000</f>
        <v>1236143.997</v>
      </c>
      <c r="J39" s="24">
        <f>I39/E$5</f>
        <v>2417.980159615046</v>
      </c>
      <c r="K39" s="1"/>
      <c r="L39" s="1"/>
    </row>
    <row r="40" spans="1:13" ht="13.5" thickBot="1">
      <c r="A40" s="1" t="s">
        <v>8</v>
      </c>
      <c r="B40" s="1"/>
      <c r="C40" s="1"/>
      <c r="D40" s="1"/>
      <c r="E40" s="1"/>
      <c r="F40" s="1"/>
      <c r="G40" s="1"/>
      <c r="H40" s="1"/>
      <c r="I40" s="25">
        <f>(I39-I36)/I36</f>
        <v>-0.23018376543311533</v>
      </c>
      <c r="J40" s="1"/>
      <c r="K40" s="1"/>
      <c r="L40" s="66"/>
      <c r="M40" s="35"/>
    </row>
    <row r="41" spans="1:13" ht="12.75">
      <c r="A41" s="1"/>
      <c r="B41" s="1"/>
      <c r="C41" s="1"/>
      <c r="D41" s="1"/>
      <c r="E41" s="1"/>
      <c r="F41" s="1"/>
      <c r="G41" s="1"/>
      <c r="H41" s="26"/>
      <c r="I41" s="4"/>
      <c r="J41" s="1"/>
      <c r="K41" s="1"/>
      <c r="L41" s="1"/>
      <c r="M41" s="68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27" t="s">
        <v>51</v>
      </c>
      <c r="B44" s="28"/>
      <c r="C44" s="28"/>
      <c r="D44" s="28"/>
      <c r="E44" s="28"/>
      <c r="F44" s="28"/>
      <c r="G44" s="28"/>
      <c r="H44" s="28"/>
      <c r="I44" s="28"/>
      <c r="J44" s="28"/>
      <c r="K44" s="1"/>
      <c r="L44" s="1"/>
    </row>
    <row r="45" spans="1:13" ht="12.75">
      <c r="A45" s="58"/>
      <c r="B45" s="80" t="s">
        <v>54</v>
      </c>
      <c r="C45" s="80" t="s">
        <v>55</v>
      </c>
      <c r="D45" s="80" t="str">
        <f>+D8</f>
        <v>Acciones de</v>
      </c>
      <c r="F45" s="80" t="s">
        <v>56</v>
      </c>
      <c r="G45" s="80" t="s">
        <v>57</v>
      </c>
      <c r="H45" s="1"/>
      <c r="I45" s="1"/>
      <c r="J45" s="1"/>
      <c r="K45" s="1"/>
      <c r="L45" s="1"/>
      <c r="M45" s="35"/>
    </row>
    <row r="46" spans="1:12" ht="12.75">
      <c r="A46" s="1"/>
      <c r="B46" s="59" t="str">
        <f>+B9</f>
        <v>al 30.09.07</v>
      </c>
      <c r="C46" s="59" t="str">
        <f>+B46</f>
        <v>al 30.09.07</v>
      </c>
      <c r="D46" s="56" t="s">
        <v>35</v>
      </c>
      <c r="E46" s="37" t="s">
        <v>36</v>
      </c>
      <c r="F46" s="59" t="str">
        <f>+B46</f>
        <v>al 30.09.07</v>
      </c>
      <c r="G46" s="59" t="str">
        <f>+F46</f>
        <v>al 30.09.07</v>
      </c>
      <c r="I46" s="1"/>
      <c r="J46" s="5"/>
      <c r="K46" s="1"/>
      <c r="L46" s="1"/>
    </row>
    <row r="47" spans="1:12" ht="12.75">
      <c r="A47" s="1" t="s">
        <v>9</v>
      </c>
      <c r="B47" s="1">
        <f>+B13</f>
        <v>71995842507</v>
      </c>
      <c r="C47" s="1">
        <f>(+B47*G47)/E$5</f>
        <v>5886638532.153042</v>
      </c>
      <c r="D47" s="1">
        <f>+D13</f>
        <v>16069727378</v>
      </c>
      <c r="E47" s="34">
        <f>+D47/B47</f>
        <v>0.2232035464608609</v>
      </c>
      <c r="F47" s="40">
        <f>+C47*E47</f>
        <v>1313918597.1097155</v>
      </c>
      <c r="G47" s="39">
        <f>+H13</f>
        <v>41.8</v>
      </c>
      <c r="I47" s="1"/>
      <c r="J47" s="5"/>
      <c r="K47" s="1"/>
      <c r="L47" s="66"/>
    </row>
    <row r="48" spans="1:12" ht="12.75">
      <c r="A48" s="1"/>
      <c r="B48" s="1"/>
      <c r="C48" s="1"/>
      <c r="D48" s="1"/>
      <c r="E48" s="34"/>
      <c r="F48" s="1"/>
      <c r="G48" s="39"/>
      <c r="I48" s="1"/>
      <c r="J48" s="5"/>
      <c r="K48" s="1"/>
      <c r="L48" s="1"/>
    </row>
    <row r="49" spans="1:12" ht="12.75">
      <c r="A49" s="1" t="s">
        <v>10</v>
      </c>
      <c r="B49" s="1">
        <v>567712826</v>
      </c>
      <c r="C49" s="1">
        <f>(+B49*G49)/E$5</f>
        <v>38866946.208164625</v>
      </c>
      <c r="D49" s="1">
        <v>377528973</v>
      </c>
      <c r="E49" s="34">
        <f>+D49/B49</f>
        <v>0.6649999008477572</v>
      </c>
      <c r="F49" s="1">
        <f>+C49*E49</f>
        <v>25846515.374684587</v>
      </c>
      <c r="G49" s="77">
        <v>35</v>
      </c>
      <c r="I49" s="1"/>
      <c r="J49" s="5"/>
      <c r="K49" s="1"/>
      <c r="L49" s="1"/>
    </row>
    <row r="50" spans="1:12" ht="12.75">
      <c r="A50" s="1" t="s">
        <v>11</v>
      </c>
      <c r="B50" s="1">
        <v>11000000000</v>
      </c>
      <c r="C50" s="1">
        <f>(+B50*G50)/E$5</f>
        <v>1297243901.9619348</v>
      </c>
      <c r="D50" s="1">
        <v>5811598701</v>
      </c>
      <c r="E50" s="34">
        <f>+D50/B50</f>
        <v>0.5283271546363636</v>
      </c>
      <c r="F50" s="1">
        <f>+C50*E50</f>
        <v>685369179.5929228</v>
      </c>
      <c r="G50" s="39">
        <v>60.29</v>
      </c>
      <c r="I50" s="1"/>
      <c r="J50" s="5"/>
      <c r="K50" s="1"/>
      <c r="L50" s="1"/>
    </row>
    <row r="51" spans="1:12" ht="12.75">
      <c r="A51" s="1" t="s">
        <v>12</v>
      </c>
      <c r="B51" s="1">
        <v>429418369</v>
      </c>
      <c r="C51" s="1">
        <f>(+B51*G51)/E$5</f>
        <v>43762488.55681396</v>
      </c>
      <c r="D51" s="1">
        <v>223364308</v>
      </c>
      <c r="E51" s="34">
        <f>+D51/B51</f>
        <v>0.5201554570666258</v>
      </c>
      <c r="F51" s="1">
        <f>+C51*E51</f>
        <v>22763297.23764255</v>
      </c>
      <c r="G51" s="39">
        <v>52.1</v>
      </c>
      <c r="I51" s="1"/>
      <c r="J51" s="5"/>
      <c r="K51" s="1"/>
      <c r="L51" s="1"/>
    </row>
    <row r="52" spans="1:12" ht="12.75">
      <c r="A52" s="1" t="s">
        <v>13</v>
      </c>
      <c r="B52" s="40">
        <v>141373600</v>
      </c>
      <c r="C52" s="40">
        <f>(+B52*G52)/E$5</f>
        <v>0</v>
      </c>
      <c r="D52" s="40">
        <v>0</v>
      </c>
      <c r="E52" s="41">
        <f>+D52/B52</f>
        <v>0</v>
      </c>
      <c r="F52" s="40">
        <f>+C52*E52</f>
        <v>0</v>
      </c>
      <c r="G52" s="39"/>
      <c r="H52" s="1"/>
      <c r="I52" s="1"/>
      <c r="J52" s="1"/>
      <c r="K52" s="1"/>
      <c r="L52" s="1"/>
    </row>
    <row r="53" spans="1:10" ht="12.75">
      <c r="A53" s="1" t="s">
        <v>16</v>
      </c>
      <c r="B53" s="1">
        <f>SUM(B49:B52)</f>
        <v>12138504795</v>
      </c>
      <c r="C53" s="1">
        <f>SUM(C49:C52)</f>
        <v>1379873336.7269135</v>
      </c>
      <c r="D53" s="1">
        <f>SUM(D49:D52)</f>
        <v>6412491982</v>
      </c>
      <c r="E53" s="34">
        <f>+D53/B53</f>
        <v>0.5282769245715819</v>
      </c>
      <c r="F53" s="1">
        <f>SUM(F49:F52)</f>
        <v>733978992.2052499</v>
      </c>
      <c r="G53" s="1"/>
      <c r="H53" s="1"/>
      <c r="I53" s="1"/>
      <c r="J53" s="1"/>
    </row>
    <row r="54" spans="1:10" ht="12.75">
      <c r="A54" s="1"/>
      <c r="B54" s="1"/>
      <c r="C54" s="1"/>
      <c r="D54" s="1"/>
      <c r="E54" s="34"/>
      <c r="F54" s="1"/>
      <c r="G54" s="1"/>
      <c r="H54" s="1"/>
      <c r="I54" s="1"/>
      <c r="J54" s="1"/>
    </row>
    <row r="55" spans="1:7" ht="12.75">
      <c r="A55" s="1"/>
      <c r="B55" s="1"/>
      <c r="C55" s="1"/>
      <c r="D55" s="1"/>
      <c r="E55" s="1"/>
      <c r="F55" s="1">
        <f>+F47+F53</f>
        <v>2047897589.3149652</v>
      </c>
      <c r="G55" s="1"/>
    </row>
    <row r="57" spans="1:8" ht="12.75">
      <c r="A57" t="s">
        <v>52</v>
      </c>
      <c r="B57" s="1">
        <v>336650</v>
      </c>
      <c r="C57" s="6">
        <f>+B57/E5</f>
        <v>658.5098683567084</v>
      </c>
      <c r="D57" s="35"/>
      <c r="H57" s="35"/>
    </row>
    <row r="58" spans="1:8" ht="12.75">
      <c r="A58" t="s">
        <v>22</v>
      </c>
      <c r="B58" s="1">
        <v>18364</v>
      </c>
      <c r="C58" s="5">
        <f>+B58/E5</f>
        <v>35.92120963167263</v>
      </c>
      <c r="D58" s="1"/>
      <c r="E58" s="1"/>
      <c r="H58" s="35"/>
    </row>
    <row r="59" spans="1:8" ht="12.75">
      <c r="A59" t="s">
        <v>53</v>
      </c>
      <c r="B59" s="1">
        <f>+B57+B58</f>
        <v>355014</v>
      </c>
      <c r="C59" s="5">
        <f>SUM(C57:C58)</f>
        <v>694.4310779883809</v>
      </c>
      <c r="H59" s="35"/>
    </row>
    <row r="60" spans="2:8" ht="12.75">
      <c r="B60" s="1"/>
      <c r="C60" s="1"/>
      <c r="D60" s="1"/>
      <c r="H60" s="35"/>
    </row>
    <row r="61" spans="2:8" ht="12.75">
      <c r="B61" s="1"/>
      <c r="C61" s="1"/>
      <c r="D61" s="1"/>
      <c r="H61" s="35"/>
    </row>
    <row r="62" spans="2:3" ht="12.75">
      <c r="B62" s="1"/>
      <c r="C62" s="1"/>
    </row>
    <row r="63" ht="12.75">
      <c r="C63" s="1"/>
    </row>
    <row r="64" spans="2:6" ht="12.75">
      <c r="B64" s="80"/>
      <c r="D64" s="80"/>
      <c r="F64" s="80"/>
    </row>
    <row r="65" spans="2:6" ht="12.75">
      <c r="B65" s="35"/>
      <c r="C65" s="39"/>
      <c r="D65" s="81"/>
      <c r="E65" s="39"/>
      <c r="F65" s="39"/>
    </row>
    <row r="66" spans="2:6" ht="12.75">
      <c r="B66" s="35"/>
      <c r="C66" s="39"/>
      <c r="D66" s="81"/>
      <c r="E66" s="39"/>
      <c r="F66" s="39"/>
    </row>
    <row r="67" spans="2:6" ht="12.75">
      <c r="B67" s="35"/>
      <c r="C67" s="39"/>
      <c r="D67" s="81"/>
      <c r="E67" s="39"/>
      <c r="F67" s="39"/>
    </row>
    <row r="68" spans="2:6" ht="12.75">
      <c r="B68" s="35"/>
      <c r="C68" s="39"/>
      <c r="D68" s="81"/>
      <c r="E68" s="39"/>
      <c r="F68" s="39"/>
    </row>
    <row r="69" spans="2:6" ht="12.75">
      <c r="B69" s="35"/>
      <c r="C69" s="39"/>
      <c r="D69" s="81"/>
      <c r="E69" s="39"/>
      <c r="F69" s="39"/>
    </row>
    <row r="70" spans="2:5" ht="12.75">
      <c r="B70" s="35"/>
      <c r="C70" s="39"/>
      <c r="D70" s="81"/>
      <c r="E70" s="39"/>
    </row>
    <row r="71" spans="2:5" ht="12.75">
      <c r="B71" s="35"/>
      <c r="C71" s="39"/>
      <c r="D71" s="81"/>
      <c r="E71" s="39"/>
    </row>
    <row r="72" spans="2:5" ht="12.75">
      <c r="B72" s="35"/>
      <c r="C72" s="35"/>
      <c r="D72" s="81"/>
      <c r="E72" s="39"/>
    </row>
    <row r="73" spans="2:5" ht="12.75">
      <c r="B73" s="35"/>
      <c r="C73" s="35"/>
      <c r="D73" s="81"/>
      <c r="E73" s="39"/>
    </row>
    <row r="74" spans="2:5" ht="12.75">
      <c r="B74" s="35"/>
      <c r="C74" s="35"/>
      <c r="E74" s="39"/>
    </row>
    <row r="75" spans="2:5" ht="12.75">
      <c r="B75" s="35"/>
      <c r="C75" s="35"/>
      <c r="E75" s="39"/>
    </row>
    <row r="76" spans="2:3" ht="12.75">
      <c r="B76" s="35"/>
      <c r="C76" s="35"/>
    </row>
    <row r="77" spans="2:3" ht="12.75">
      <c r="B77" s="6"/>
      <c r="C77" s="6"/>
    </row>
    <row r="78" ht="12.75">
      <c r="C78" s="6"/>
    </row>
  </sheetData>
  <printOptions/>
  <pageMargins left="0.75" right="0.75" top="1" bottom="1" header="0" footer="0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2007-10-25T20:52:52Z</cp:lastPrinted>
  <dcterms:created xsi:type="dcterms:W3CDTF">2000-08-28T16:15:11Z</dcterms:created>
  <dcterms:modified xsi:type="dcterms:W3CDTF">2007-10-25T20:54:12Z</dcterms:modified>
  <cp:category/>
  <cp:version/>
  <cp:contentType/>
  <cp:contentStatus/>
</cp:coreProperties>
</file>