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12120" windowHeight="8535" activeTab="0"/>
  </bookViews>
  <sheets>
    <sheet name="Hoja1" sheetId="1" r:id="rId1"/>
  </sheets>
  <definedNames>
    <definedName name="_xlnm.Print_Area" localSheetId="0">'Hoja1'!$A$1:$K$74</definedName>
  </definedNames>
  <calcPr fullCalcOnLoad="1"/>
</workbook>
</file>

<file path=xl/sharedStrings.xml><?xml version="1.0" encoding="utf-8"?>
<sst xmlns="http://schemas.openxmlformats.org/spreadsheetml/2006/main" count="77" uniqueCount="69">
  <si>
    <t>Quiñenco S.A.</t>
  </si>
  <si>
    <t>MMUS$</t>
  </si>
  <si>
    <t>Madeco</t>
  </si>
  <si>
    <t>Lucchetti</t>
  </si>
  <si>
    <t>Carrera</t>
  </si>
  <si>
    <t>CCU</t>
  </si>
  <si>
    <t>Habitaria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</si>
  <si>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</si>
  <si>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</si>
  <si>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</si>
  <si>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</si>
  <si>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</si>
  <si>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</si>
  <si>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</si>
  <si>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</si>
  <si>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</si>
  <si>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</si>
  <si>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</si>
  <si>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</si>
  <si>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n.a.</t>
  </si>
  <si>
    <t>see detail</t>
  </si>
  <si>
    <t>MCh$</t>
  </si>
  <si>
    <t>Total</t>
  </si>
  <si>
    <t>Banco Edwards</t>
  </si>
  <si>
    <t>NAV Estimado</t>
  </si>
  <si>
    <t>Al 31 de Diciembre de 2001</t>
  </si>
  <si>
    <t>Nota: valor de mercado al 28.12.01; valor libro al 31.12.01</t>
  </si>
  <si>
    <t>Activos</t>
  </si>
  <si>
    <t>Efectivo y equivalentes</t>
  </si>
  <si>
    <t>Sector Financiero:</t>
  </si>
  <si>
    <t>Alimentos y Bebidas</t>
  </si>
  <si>
    <t>Telecomunicaciones:</t>
  </si>
  <si>
    <t>Manufacturero:</t>
  </si>
  <si>
    <t>Inmob./Hotelero</t>
  </si>
  <si>
    <t>Otros Activos Corporativos</t>
  </si>
  <si>
    <t xml:space="preserve">Suma </t>
  </si>
  <si>
    <t>Deuda Bancaria a Nivel Corporativo</t>
  </si>
  <si>
    <t>Activo Bruto</t>
  </si>
  <si>
    <t>Deuda Bancaria</t>
  </si>
  <si>
    <t>Activo Neto</t>
  </si>
  <si>
    <t>Detalle Banco de Chile</t>
  </si>
  <si>
    <t xml:space="preserve">Dólar observado </t>
  </si>
  <si>
    <t>Valor bursátil</t>
  </si>
  <si>
    <t xml:space="preserve">Valor de la </t>
  </si>
  <si>
    <t>Total acciones S/P</t>
  </si>
  <si>
    <t>de la empresa en US$</t>
  </si>
  <si>
    <t>Acciones de</t>
  </si>
  <si>
    <t>Inversión</t>
  </si>
  <si>
    <t>Precio por</t>
  </si>
  <si>
    <t>Quiñenco</t>
  </si>
  <si>
    <t>Participación %</t>
  </si>
  <si>
    <t>Acción</t>
  </si>
  <si>
    <t>al  31.12.01</t>
  </si>
  <si>
    <t>Acciones s/p</t>
  </si>
  <si>
    <t xml:space="preserve">Valor Bursátil </t>
  </si>
  <si>
    <t>Acciones Quiñenco</t>
  </si>
  <si>
    <t>Partic.%</t>
  </si>
  <si>
    <t>Valor estim. Inversión</t>
  </si>
  <si>
    <t>Precio/acción ($)</t>
  </si>
  <si>
    <t>Valor Libro</t>
  </si>
  <si>
    <t>Por sector</t>
  </si>
  <si>
    <t>Efectivo</t>
  </si>
  <si>
    <t>Manufacturero</t>
  </si>
  <si>
    <t>Telecomunicaciones</t>
  </si>
  <si>
    <t>Financiero</t>
  </si>
  <si>
    <t>Alimentos y bebidas</t>
  </si>
  <si>
    <t>Otros activos</t>
  </si>
  <si>
    <t>menos deuda</t>
  </si>
  <si>
    <t>Al 31.12.01</t>
  </si>
</sst>
</file>

<file path=xl/styles.xml><?xml version="1.0" encoding="utf-8"?>
<styleSheet xmlns="http://schemas.openxmlformats.org/spreadsheetml/2006/main">
  <numFmts count="38">
    <numFmt numFmtId="5" formatCode="&quot;$chs&quot;\ #,##0;&quot;$chs&quot;\ \-#,##0"/>
    <numFmt numFmtId="6" formatCode="&quot;$chs&quot;\ #,##0;[Red]&quot;$chs&quot;\ \-#,##0"/>
    <numFmt numFmtId="7" formatCode="&quot;$chs&quot;\ #,##0.00;&quot;$chs&quot;\ \-#,##0.00"/>
    <numFmt numFmtId="8" formatCode="&quot;$chs&quot;\ #,##0.00;[Red]&quot;$chs&quot;\ \-#,##0.00"/>
    <numFmt numFmtId="42" formatCode="_ &quot;$chs&quot;\ * #,##0_ ;_ &quot;$chs&quot;\ * \-#,##0_ ;_ &quot;$chs&quot;\ * &quot;-&quot;_ ;_ @_ "/>
    <numFmt numFmtId="41" formatCode="_ * #,##0_ ;_ * \-#,##0_ ;_ * &quot;-&quot;_ ;_ @_ "/>
    <numFmt numFmtId="44" formatCode="_ &quot;$chs&quot;\ * #,##0.00_ ;_ &quot;$chs&quot;\ * \-#,##0.00_ ;_ &quot;$chs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%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3" fontId="0" fillId="0" borderId="0" xfId="19" applyNumberFormat="1" applyFon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189" fontId="0" fillId="0" borderId="0" xfId="19" applyNumberFormat="1" applyFon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0" xfId="19" applyNumberFormat="1" applyFont="1" applyAlignment="1">
      <alignment horizontal="center"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188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182" fontId="0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180" fontId="4" fillId="0" borderId="0" xfId="0" applyNumberFormat="1" applyFont="1" applyAlignment="1" quotePrefix="1">
      <alignment horizontal="left"/>
    </xf>
    <xf numFmtId="180" fontId="2" fillId="0" borderId="0" xfId="0" applyNumberFormat="1" applyFont="1" applyAlignment="1" quotePrefix="1">
      <alignment horizontal="left"/>
    </xf>
    <xf numFmtId="180" fontId="0" fillId="0" borderId="0" xfId="0" applyNumberFormat="1" applyAlignment="1" quotePrefix="1">
      <alignment horizontal="left"/>
    </xf>
    <xf numFmtId="18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180" fontId="7" fillId="0" borderId="0" xfId="0" applyNumberFormat="1" applyFont="1" applyAlignment="1" quotePrefix="1">
      <alignment horizontal="center"/>
    </xf>
    <xf numFmtId="180" fontId="0" fillId="0" borderId="13" xfId="0" applyNumberFormat="1" applyBorder="1" applyAlignment="1" quotePrefix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Font="1" applyAlignment="1">
      <alignment horizontal="left"/>
    </xf>
    <xf numFmtId="0" fontId="7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zoomScale="75" zoomScaleNormal="75" workbookViewId="0" topLeftCell="A1">
      <pane xSplit="1" topLeftCell="B1" activePane="topRight" state="frozen"/>
      <selection pane="topLeft" activeCell="A3" sqref="A3"/>
      <selection pane="topRight" activeCell="A2" sqref="A2"/>
    </sheetView>
  </sheetViews>
  <sheetFormatPr defaultColWidth="11.421875" defaultRowHeight="12.75"/>
  <cols>
    <col min="1" max="1" width="50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3" max="13" width="17.00390625" style="0" customWidth="1"/>
    <col min="14" max="14" width="16.57421875" style="0" bestFit="1" customWidth="1"/>
  </cols>
  <sheetData>
    <row r="1" spans="1:12" ht="12.75">
      <c r="A1" s="5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66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66" t="s">
        <v>25</v>
      </c>
      <c r="B4" s="2"/>
      <c r="C4" s="2"/>
      <c r="D4" s="1"/>
      <c r="E4" s="57">
        <f>DATE(1,12,31)</f>
        <v>731</v>
      </c>
      <c r="F4" s="1"/>
      <c r="G4" s="2"/>
      <c r="H4" s="3"/>
      <c r="I4" s="1"/>
      <c r="J4" s="1"/>
      <c r="K4" s="1"/>
      <c r="L4" s="1"/>
      <c r="N4" s="6"/>
      <c r="O4" s="10"/>
    </row>
    <row r="5" spans="2:15" ht="12.75">
      <c r="B5" s="1"/>
      <c r="C5" s="1"/>
      <c r="D5" s="69" t="s">
        <v>41</v>
      </c>
      <c r="E5" s="4">
        <v>654.79</v>
      </c>
      <c r="F5" s="1"/>
      <c r="G5" s="1"/>
      <c r="J5" s="1"/>
      <c r="K5" s="1"/>
      <c r="L5" s="1"/>
      <c r="N5" s="6"/>
      <c r="O5" s="10"/>
    </row>
    <row r="6" spans="1:15" ht="12.75">
      <c r="A6" s="1" t="s">
        <v>26</v>
      </c>
      <c r="B6" s="1"/>
      <c r="C6" s="1"/>
      <c r="D6" s="1"/>
      <c r="E6" s="1"/>
      <c r="F6" s="1"/>
      <c r="G6" s="1"/>
      <c r="J6" s="1"/>
      <c r="K6" s="1"/>
      <c r="L6" s="1"/>
      <c r="N6" s="6"/>
      <c r="O6" s="10"/>
    </row>
    <row r="7" spans="1:15" ht="12.75">
      <c r="A7" s="1"/>
      <c r="B7" s="1"/>
      <c r="C7" s="70" t="s">
        <v>42</v>
      </c>
      <c r="E7" s="1"/>
      <c r="F7" s="37" t="s">
        <v>43</v>
      </c>
      <c r="G7" s="1"/>
      <c r="H7" s="4"/>
      <c r="K7" s="1"/>
      <c r="L7" s="1"/>
      <c r="N7" s="6"/>
      <c r="O7" s="10"/>
    </row>
    <row r="8" spans="2:12" ht="12.75">
      <c r="B8" s="69" t="s">
        <v>44</v>
      </c>
      <c r="C8" s="37" t="s">
        <v>45</v>
      </c>
      <c r="D8" s="71" t="s">
        <v>46</v>
      </c>
      <c r="F8" s="37" t="s">
        <v>47</v>
      </c>
      <c r="G8" s="1"/>
      <c r="H8" s="51" t="s">
        <v>48</v>
      </c>
      <c r="I8" s="1"/>
      <c r="J8" s="1"/>
      <c r="K8" s="1"/>
      <c r="L8" s="1"/>
    </row>
    <row r="9" spans="1:12" ht="15">
      <c r="A9" s="32" t="s">
        <v>27</v>
      </c>
      <c r="B9" s="38" t="s">
        <v>52</v>
      </c>
      <c r="C9" s="38" t="s">
        <v>52</v>
      </c>
      <c r="D9" s="72" t="s">
        <v>49</v>
      </c>
      <c r="E9" s="38" t="s">
        <v>50</v>
      </c>
      <c r="F9" s="38" t="s">
        <v>52</v>
      </c>
      <c r="G9" s="38"/>
      <c r="H9" s="38" t="s">
        <v>51</v>
      </c>
      <c r="I9" s="60" t="s">
        <v>21</v>
      </c>
      <c r="J9" s="60" t="s">
        <v>1</v>
      </c>
      <c r="K9" s="1"/>
      <c r="L9" s="1"/>
    </row>
    <row r="10" spans="1:12" ht="14.25">
      <c r="A10" s="34"/>
      <c r="K10" s="1"/>
      <c r="L10" s="1"/>
    </row>
    <row r="11" spans="1:12" ht="15">
      <c r="A11" s="67" t="s">
        <v>28</v>
      </c>
      <c r="B11" s="9"/>
      <c r="C11" s="9"/>
      <c r="D11" s="9"/>
      <c r="E11" s="9"/>
      <c r="F11" s="9"/>
      <c r="G11" s="9"/>
      <c r="H11" s="4"/>
      <c r="I11" s="3">
        <v>45515</v>
      </c>
      <c r="J11" s="58">
        <f>(+I11/E$5)</f>
        <v>69.51083553505704</v>
      </c>
      <c r="K11" s="1"/>
      <c r="L11" s="1"/>
    </row>
    <row r="12" spans="1:12" ht="15">
      <c r="A12" s="32" t="s">
        <v>29</v>
      </c>
      <c r="B12" s="9"/>
      <c r="C12" s="9"/>
      <c r="D12" s="9"/>
      <c r="E12" s="9"/>
      <c r="F12" s="9"/>
      <c r="G12" s="9"/>
      <c r="H12" s="4"/>
      <c r="I12" s="3"/>
      <c r="J12" s="5"/>
      <c r="K12" s="1"/>
      <c r="L12" s="1"/>
    </row>
    <row r="13" spans="1:12" ht="14.25">
      <c r="A13" s="52" t="s">
        <v>23</v>
      </c>
      <c r="B13" s="29">
        <f>7381357228+150626</f>
        <v>7381507854</v>
      </c>
      <c r="C13" s="29">
        <f>(+B13*H13)/E5</f>
        <v>783367157.0647994</v>
      </c>
      <c r="D13" s="29">
        <v>3777471478</v>
      </c>
      <c r="E13" s="9">
        <f>+D13/B13</f>
        <v>0.5117479453676945</v>
      </c>
      <c r="F13" s="39">
        <f>+C13*E13</f>
        <v>400886533.0964432</v>
      </c>
      <c r="G13" s="9"/>
      <c r="H13" s="4">
        <v>69.49</v>
      </c>
      <c r="I13" s="1">
        <f>+H13*D13/1000000</f>
        <v>262496.49300622</v>
      </c>
      <c r="J13" s="5">
        <f>(+I13/E$5)</f>
        <v>400.8865330964431</v>
      </c>
      <c r="K13" s="1"/>
      <c r="L13" s="1"/>
    </row>
    <row r="14" spans="1:12" ht="14.25">
      <c r="A14" s="52" t="s">
        <v>11</v>
      </c>
      <c r="B14" s="29">
        <v>44932657180</v>
      </c>
      <c r="C14" s="39">
        <f>+C48</f>
        <v>1777296264.3931644</v>
      </c>
      <c r="D14" s="29">
        <f>+D48</f>
        <v>1916851594</v>
      </c>
      <c r="E14" s="9">
        <f>+E48</f>
        <v>0.04266054389619341</v>
      </c>
      <c r="F14" s="39">
        <f>+C14*E14</f>
        <v>75820425.30368516</v>
      </c>
      <c r="G14" s="46"/>
      <c r="H14" s="4">
        <v>25.9</v>
      </c>
      <c r="I14" s="1">
        <f>+H14*D14/1000000</f>
        <v>49646.4562846</v>
      </c>
      <c r="J14" s="5">
        <f>(+I14/E$5)</f>
        <v>75.82042530368516</v>
      </c>
      <c r="K14" s="1"/>
      <c r="L14" s="1"/>
    </row>
    <row r="15" spans="1:12" ht="14.25">
      <c r="A15" s="52" t="s">
        <v>17</v>
      </c>
      <c r="B15" s="29">
        <v>12582052427</v>
      </c>
      <c r="C15" s="39">
        <f>+C54</f>
        <v>667371554.977321</v>
      </c>
      <c r="D15" s="29">
        <f>+D54</f>
        <v>6460360243</v>
      </c>
      <c r="E15" s="9">
        <f>+E54</f>
        <v>0.5134583789475097</v>
      </c>
      <c r="F15" s="39">
        <f>+F54</f>
        <v>343967874.8641549</v>
      </c>
      <c r="G15" s="47"/>
      <c r="H15" s="47" t="s">
        <v>20</v>
      </c>
      <c r="I15" s="1">
        <f>+(+D50*G50/1000000)+(D51*G51/1000000)+(D52*G52/1000000)+(D53*G53/1000000)</f>
        <v>225226.72478230004</v>
      </c>
      <c r="J15" s="5">
        <f>(+I15/E$5)</f>
        <v>343.967874864155</v>
      </c>
      <c r="K15" s="1"/>
      <c r="L15" s="1"/>
    </row>
    <row r="16" spans="1:12" ht="15">
      <c r="A16" s="67" t="s">
        <v>30</v>
      </c>
      <c r="B16" s="29"/>
      <c r="C16" s="39"/>
      <c r="D16" s="29"/>
      <c r="E16" s="9"/>
      <c r="F16" s="39"/>
      <c r="G16" s="47"/>
      <c r="H16" s="47"/>
      <c r="I16" s="1"/>
      <c r="J16" s="5"/>
      <c r="K16" s="1"/>
      <c r="L16" s="1"/>
    </row>
    <row r="17" spans="1:12" ht="14.25">
      <c r="A17" s="52" t="s">
        <v>5</v>
      </c>
      <c r="B17" s="29"/>
      <c r="C17" s="39"/>
      <c r="D17" s="29"/>
      <c r="E17" s="9"/>
      <c r="F17" s="39"/>
      <c r="G17" s="47"/>
      <c r="H17" s="47"/>
      <c r="I17" s="1"/>
      <c r="J17" s="5"/>
      <c r="K17" s="1"/>
      <c r="L17" s="1"/>
    </row>
    <row r="18" spans="1:12" ht="14.25">
      <c r="A18" s="52" t="s">
        <v>3</v>
      </c>
      <c r="B18" s="29">
        <v>318502872</v>
      </c>
      <c r="C18" s="39">
        <f>(+B18*H18)/E$5</f>
        <v>1138222514.8215458</v>
      </c>
      <c r="D18" s="29">
        <v>98068980</v>
      </c>
      <c r="E18" s="9">
        <f>+D18/B18</f>
        <v>0.30790610892827364</v>
      </c>
      <c r="F18" s="39">
        <f>+C18*E18</f>
        <v>350465665.63325644</v>
      </c>
      <c r="G18" s="4"/>
      <c r="H18" s="4">
        <v>2340</v>
      </c>
      <c r="I18" s="1">
        <f>+H18*D18/1000000</f>
        <v>229481.4132</v>
      </c>
      <c r="J18" s="5">
        <f>(+I18/E$5)</f>
        <v>350.4656656332565</v>
      </c>
      <c r="K18" s="1"/>
      <c r="L18" s="1"/>
    </row>
    <row r="19" spans="1:12" ht="15">
      <c r="A19" s="67" t="s">
        <v>31</v>
      </c>
      <c r="B19" s="29">
        <v>1784093521</v>
      </c>
      <c r="C19" s="39">
        <f>(+B19*H19)/E$5</f>
        <v>54493609.27931093</v>
      </c>
      <c r="D19" s="29">
        <f>793914373+869708297</f>
        <v>1663622670</v>
      </c>
      <c r="E19" s="9">
        <f>+D19/B19</f>
        <v>0.9324750358756557</v>
      </c>
      <c r="F19" s="39">
        <f>+C19*E19</f>
        <v>50813930.267719425</v>
      </c>
      <c r="G19" s="4"/>
      <c r="H19" s="4">
        <v>20</v>
      </c>
      <c r="I19" s="1">
        <f>+H19*D19/1000000</f>
        <v>33272.4534</v>
      </c>
      <c r="J19" s="5">
        <f>(+I19/E$5)</f>
        <v>50.81393026771942</v>
      </c>
      <c r="K19" s="1"/>
      <c r="L19" s="1"/>
    </row>
    <row r="20" spans="1:12" ht="14.25">
      <c r="A20" s="52" t="s">
        <v>16</v>
      </c>
      <c r="B20" s="29"/>
      <c r="C20" s="39"/>
      <c r="D20" s="29"/>
      <c r="E20" s="9"/>
      <c r="F20" s="39"/>
      <c r="G20" s="4"/>
      <c r="H20" s="4"/>
      <c r="I20" s="1"/>
      <c r="J20" s="5"/>
      <c r="K20" s="1"/>
      <c r="L20" s="1"/>
    </row>
    <row r="21" spans="1:12" ht="14.25">
      <c r="A21" s="52" t="s">
        <v>7</v>
      </c>
      <c r="B21" s="29">
        <v>225063190</v>
      </c>
      <c r="C21" s="39">
        <f>(+B21*H21)/E$5</f>
        <v>116864161.94505109</v>
      </c>
      <c r="D21" s="29">
        <v>165556483</v>
      </c>
      <c r="E21" s="9">
        <f>+D21/B21</f>
        <v>0.7356000019372337</v>
      </c>
      <c r="F21" s="39">
        <f>+C21*E21</f>
        <v>85965277.75317279</v>
      </c>
      <c r="G21" s="4"/>
      <c r="H21" s="4">
        <v>340</v>
      </c>
      <c r="I21" s="1">
        <f>+H21*D21/1000000</f>
        <v>56289.20422</v>
      </c>
      <c r="J21" s="5">
        <f>(+I21/E$5)</f>
        <v>85.96527775317277</v>
      </c>
      <c r="K21" s="1"/>
      <c r="L21" s="1"/>
    </row>
    <row r="22" spans="1:12" ht="15">
      <c r="A22" s="67" t="s">
        <v>32</v>
      </c>
      <c r="B22" s="29">
        <v>236523695</v>
      </c>
      <c r="C22" s="39">
        <f>(+B22*H22)/E$5</f>
        <v>1414178997.7320974</v>
      </c>
      <c r="D22" s="29">
        <f>32365881-9460000-9460948</f>
        <v>13444933</v>
      </c>
      <c r="E22" s="9">
        <f>+D22/B22</f>
        <v>0.05684391578611183</v>
      </c>
      <c r="F22" s="39">
        <f>+C22*E22</f>
        <v>80387471.85357137</v>
      </c>
      <c r="G22" s="46"/>
      <c r="H22" s="4">
        <v>3915</v>
      </c>
      <c r="I22" s="1">
        <f>+H22*D22/1000000</f>
        <v>52636.912695</v>
      </c>
      <c r="J22" s="5">
        <f>(+I22/E$5)</f>
        <v>80.38747185357138</v>
      </c>
      <c r="K22" s="1"/>
      <c r="L22" s="1"/>
    </row>
    <row r="23" spans="1:12" ht="14.25">
      <c r="A23" s="52" t="s">
        <v>2</v>
      </c>
      <c r="B23" s="29"/>
      <c r="C23" s="39"/>
      <c r="D23" s="29"/>
      <c r="E23" s="9"/>
      <c r="F23" s="39"/>
      <c r="G23" s="46"/>
      <c r="H23" s="4"/>
      <c r="I23" s="1"/>
      <c r="J23" s="5"/>
      <c r="K23" s="1"/>
      <c r="L23" s="1"/>
    </row>
    <row r="24" spans="1:12" ht="15">
      <c r="A24" s="53" t="s">
        <v>33</v>
      </c>
      <c r="B24" s="29">
        <f>370917661+15082339</f>
        <v>386000000</v>
      </c>
      <c r="C24" s="39">
        <f>(+B24*H24)/E$5</f>
        <v>100215336.21466425</v>
      </c>
      <c r="D24" s="29">
        <v>216586608</v>
      </c>
      <c r="E24" s="9">
        <f>+D24/B24</f>
        <v>0.5611052020725389</v>
      </c>
      <c r="F24" s="39">
        <f>+C24*E24</f>
        <v>56231346.47749661</v>
      </c>
      <c r="G24" s="4"/>
      <c r="H24" s="4">
        <v>170</v>
      </c>
      <c r="I24" s="1">
        <f>+H24*D24/1000000</f>
        <v>36819.72336</v>
      </c>
      <c r="J24" s="5">
        <f>(+I24/E$5)</f>
        <v>56.23134647749661</v>
      </c>
      <c r="K24" s="1"/>
      <c r="L24" s="1"/>
    </row>
    <row r="25" spans="1:12" ht="14.25">
      <c r="A25" s="52" t="s">
        <v>4</v>
      </c>
      <c r="K25" s="1"/>
      <c r="L25" s="1"/>
    </row>
    <row r="26" spans="1:12" ht="14.25">
      <c r="A26" s="59" t="s">
        <v>6</v>
      </c>
      <c r="B26" s="29">
        <v>9494454</v>
      </c>
      <c r="C26" s="39">
        <f>(+B26*H26)/E$5</f>
        <v>11309998.808778388</v>
      </c>
      <c r="D26" s="29">
        <f>(6052232+2825264)*0.962</f>
        <v>8540151.151999999</v>
      </c>
      <c r="E26" s="9">
        <f>+D26/B26</f>
        <v>0.8994883910122687</v>
      </c>
      <c r="F26" s="39">
        <f>+C26*E26</f>
        <v>10173212.63085875</v>
      </c>
      <c r="G26" s="4"/>
      <c r="H26" s="65">
        <v>780</v>
      </c>
      <c r="I26" s="1">
        <f>+H26*D26/1000000</f>
        <v>6661.31789856</v>
      </c>
      <c r="J26" s="5">
        <f>(+I26/E$5)</f>
        <v>10.17321263085875</v>
      </c>
      <c r="K26" s="1"/>
      <c r="L26" s="1"/>
    </row>
    <row r="27" spans="1:12" ht="14.25">
      <c r="A27" s="59"/>
      <c r="B27" s="63" t="s">
        <v>19</v>
      </c>
      <c r="C27" s="63" t="s">
        <v>19</v>
      </c>
      <c r="D27" s="63" t="s">
        <v>19</v>
      </c>
      <c r="E27" s="31">
        <v>0.5</v>
      </c>
      <c r="F27" s="30">
        <f>+J27*1000000</f>
        <v>12239038.470349273</v>
      </c>
      <c r="G27" s="45"/>
      <c r="H27" s="45" t="s">
        <v>19</v>
      </c>
      <c r="I27" s="3">
        <v>8014</v>
      </c>
      <c r="J27" s="58">
        <f>(+I27/E$5)</f>
        <v>12.239038470349273</v>
      </c>
      <c r="K27" s="2" t="s">
        <v>59</v>
      </c>
      <c r="L27" s="1"/>
    </row>
    <row r="28" spans="1:12" ht="14.25">
      <c r="A28" s="33"/>
      <c r="B28" s="44"/>
      <c r="C28" s="44"/>
      <c r="D28" s="44"/>
      <c r="E28" s="9"/>
      <c r="F28" s="40"/>
      <c r="G28" s="48"/>
      <c r="H28" s="48"/>
      <c r="I28" s="3"/>
      <c r="J28" s="58"/>
      <c r="K28" s="2"/>
      <c r="L28" s="1"/>
    </row>
    <row r="29" spans="2:14" ht="12.75">
      <c r="B29" s="29"/>
      <c r="C29" s="39"/>
      <c r="D29" s="29"/>
      <c r="E29" s="29"/>
      <c r="F29" s="39"/>
      <c r="G29" s="9"/>
      <c r="H29" s="4"/>
      <c r="I29" s="3"/>
      <c r="J29" s="5"/>
      <c r="K29" s="1"/>
      <c r="L29" s="1"/>
      <c r="N29" s="6"/>
    </row>
    <row r="30" spans="1:14" ht="15">
      <c r="A30" s="67" t="s">
        <v>34</v>
      </c>
      <c r="B30" s="29"/>
      <c r="C30" s="39"/>
      <c r="D30" s="29"/>
      <c r="E30" s="29"/>
      <c r="F30" s="39"/>
      <c r="G30" s="9"/>
      <c r="H30" s="4"/>
      <c r="I30" s="64">
        <v>52218</v>
      </c>
      <c r="J30" s="58">
        <f>I30/E$5</f>
        <v>79.74770537118772</v>
      </c>
      <c r="K30" s="2" t="s">
        <v>59</v>
      </c>
      <c r="L30" s="1"/>
      <c r="N30" s="6"/>
    </row>
    <row r="31" spans="1:14" ht="12.75">
      <c r="A31" s="8"/>
      <c r="B31" s="29"/>
      <c r="C31" s="29"/>
      <c r="D31" s="29"/>
      <c r="E31" s="29"/>
      <c r="F31" s="39"/>
      <c r="G31" s="9"/>
      <c r="H31" s="4"/>
      <c r="I31" s="3"/>
      <c r="J31" s="5"/>
      <c r="K31" s="1"/>
      <c r="L31" s="1"/>
      <c r="N31" s="6"/>
    </row>
    <row r="32" spans="1:14" ht="12.75">
      <c r="A32" s="68" t="s">
        <v>35</v>
      </c>
      <c r="B32" s="9"/>
      <c r="C32" s="29"/>
      <c r="D32" s="29"/>
      <c r="E32" s="29"/>
      <c r="F32" s="9"/>
      <c r="G32" s="9"/>
      <c r="H32" s="4"/>
      <c r="I32" s="3">
        <f>SUM(I11:I31)</f>
        <v>1058277.6988466796</v>
      </c>
      <c r="J32" s="3">
        <f>SUM(J11:J30)</f>
        <v>1616.2093172569525</v>
      </c>
      <c r="K32" s="1"/>
      <c r="L32" s="1"/>
      <c r="N32" s="6"/>
    </row>
    <row r="33" spans="1:14" ht="12.75">
      <c r="A33" s="50" t="s">
        <v>36</v>
      </c>
      <c r="B33" s="1"/>
      <c r="C33" s="1"/>
      <c r="D33" s="1"/>
      <c r="E33" s="1"/>
      <c r="F33" s="1"/>
      <c r="G33" s="1"/>
      <c r="H33" s="1"/>
      <c r="I33" s="3">
        <v>-364825</v>
      </c>
      <c r="J33" s="58">
        <f>+I33/E5</f>
        <v>-557.1633653537775</v>
      </c>
      <c r="K33" s="1"/>
      <c r="L33" s="1"/>
      <c r="N33" s="6"/>
    </row>
    <row r="34" spans="1:14" ht="13.5" thickBot="1">
      <c r="A34" s="1"/>
      <c r="B34" s="1"/>
      <c r="C34" s="1"/>
      <c r="D34" s="1"/>
      <c r="E34" s="1"/>
      <c r="F34" s="1"/>
      <c r="G34" s="1"/>
      <c r="H34" s="1"/>
      <c r="I34" s="1"/>
      <c r="J34" s="5"/>
      <c r="K34" s="3"/>
      <c r="L34" s="1"/>
      <c r="N34" s="6"/>
    </row>
    <row r="35" spans="1:12" ht="12.75">
      <c r="A35" s="54" t="s">
        <v>37</v>
      </c>
      <c r="B35" s="11"/>
      <c r="C35" s="11"/>
      <c r="D35" s="11"/>
      <c r="E35" s="11"/>
      <c r="F35" s="11"/>
      <c r="G35" s="11"/>
      <c r="H35" s="11"/>
      <c r="I35" s="12">
        <f>+I32</f>
        <v>1058277.6988466796</v>
      </c>
      <c r="J35" s="13">
        <f>I35/E$5</f>
        <v>1616.209317256952</v>
      </c>
      <c r="K35" s="1"/>
      <c r="L35" s="1"/>
    </row>
    <row r="36" spans="1:12" ht="12.75">
      <c r="A36" s="55" t="s">
        <v>38</v>
      </c>
      <c r="B36" s="14"/>
      <c r="C36" s="14"/>
      <c r="D36" s="14"/>
      <c r="E36" s="14"/>
      <c r="F36" s="14"/>
      <c r="G36" s="14"/>
      <c r="H36" s="14"/>
      <c r="I36" s="15">
        <f>I33</f>
        <v>-364825</v>
      </c>
      <c r="J36" s="16">
        <f>I36/E$5</f>
        <v>-557.1633653537775</v>
      </c>
      <c r="K36" s="1"/>
      <c r="L36" s="1"/>
    </row>
    <row r="37" spans="1:12" ht="13.5" thickBot="1">
      <c r="A37" s="56" t="s">
        <v>39</v>
      </c>
      <c r="B37" s="17"/>
      <c r="C37" s="17"/>
      <c r="D37" s="17"/>
      <c r="E37" s="17"/>
      <c r="F37" s="17"/>
      <c r="G37" s="17"/>
      <c r="H37" s="17"/>
      <c r="I37" s="18">
        <f>+I35+I36</f>
        <v>693452.6988466796</v>
      </c>
      <c r="J37" s="19">
        <f>+J35+J36</f>
        <v>1059.0459519031747</v>
      </c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</row>
    <row r="39" spans="1:12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3.5" thickBot="1">
      <c r="A40" s="20" t="s">
        <v>9</v>
      </c>
      <c r="B40" s="21"/>
      <c r="C40" s="21"/>
      <c r="D40" s="21"/>
      <c r="E40" s="21"/>
      <c r="F40" s="21"/>
      <c r="G40" s="49">
        <v>1079740079</v>
      </c>
      <c r="H40" s="22">
        <v>479</v>
      </c>
      <c r="I40" s="23">
        <f>+H40*G40/1000000</f>
        <v>517195.497841</v>
      </c>
      <c r="J40" s="24">
        <f>I40/E$5</f>
        <v>789.8646861451763</v>
      </c>
      <c r="K40" s="1"/>
      <c r="L40" s="1"/>
    </row>
    <row r="41" spans="1:12" ht="13.5" thickBot="1">
      <c r="A41" s="1" t="s">
        <v>10</v>
      </c>
      <c r="B41" s="1"/>
      <c r="C41" s="1"/>
      <c r="D41" s="1"/>
      <c r="E41" s="1"/>
      <c r="F41" s="1"/>
      <c r="G41" s="1"/>
      <c r="H41" s="1"/>
      <c r="I41" s="25">
        <f>(I40-I37)/I37</f>
        <v>-0.2541733578927921</v>
      </c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26"/>
      <c r="I42" s="4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27" t="s">
        <v>40</v>
      </c>
      <c r="B45" s="28"/>
      <c r="C45" s="28"/>
      <c r="D45" s="28"/>
      <c r="E45" s="28"/>
      <c r="F45" s="28"/>
      <c r="G45" s="28"/>
      <c r="H45" s="28"/>
      <c r="I45" s="28"/>
      <c r="J45" s="28"/>
      <c r="K45" s="1"/>
      <c r="L45" s="1"/>
    </row>
    <row r="46" spans="1:12" ht="12.75">
      <c r="A46" s="61"/>
      <c r="B46" s="73" t="s">
        <v>53</v>
      </c>
      <c r="C46" s="74" t="s">
        <v>54</v>
      </c>
      <c r="F46" s="74" t="s">
        <v>57</v>
      </c>
      <c r="G46" s="73" t="s">
        <v>58</v>
      </c>
      <c r="H46" s="1"/>
      <c r="I46" s="1"/>
      <c r="J46" s="1"/>
      <c r="K46" s="1"/>
      <c r="L46" s="1"/>
    </row>
    <row r="47" spans="1:12" ht="12.75">
      <c r="A47" s="1"/>
      <c r="B47" s="62" t="str">
        <f>+B9</f>
        <v>al  31.12.01</v>
      </c>
      <c r="C47" s="62" t="str">
        <f>+B47</f>
        <v>al  31.12.01</v>
      </c>
      <c r="D47" s="74" t="s">
        <v>55</v>
      </c>
      <c r="E47" s="74" t="s">
        <v>56</v>
      </c>
      <c r="F47" s="62" t="str">
        <f>+B47</f>
        <v>al  31.12.01</v>
      </c>
      <c r="G47" s="62" t="str">
        <f>+F47</f>
        <v>al  31.12.01</v>
      </c>
      <c r="I47" s="1"/>
      <c r="J47" s="5"/>
      <c r="K47" s="1"/>
      <c r="L47" s="1"/>
    </row>
    <row r="48" spans="1:12" ht="12.75">
      <c r="A48" s="1" t="s">
        <v>11</v>
      </c>
      <c r="B48" s="1">
        <v>44932657180</v>
      </c>
      <c r="C48" s="1">
        <f>(+B48*G48)/E$5</f>
        <v>1777296264.3931644</v>
      </c>
      <c r="D48" s="1">
        <v>1916851594</v>
      </c>
      <c r="E48" s="35">
        <f>+D48/B48</f>
        <v>0.04266054389619341</v>
      </c>
      <c r="F48" s="42">
        <f>+C48*E48</f>
        <v>75820425.30368516</v>
      </c>
      <c r="G48" s="41">
        <f>+H14</f>
        <v>25.9</v>
      </c>
      <c r="I48" s="1"/>
      <c r="J48" s="5"/>
      <c r="K48" s="1"/>
      <c r="L48" s="1"/>
    </row>
    <row r="49" spans="1:12" ht="12.75">
      <c r="A49" s="1"/>
      <c r="B49" s="1"/>
      <c r="C49" s="1"/>
      <c r="D49" s="1"/>
      <c r="E49" s="35"/>
      <c r="F49" s="1"/>
      <c r="G49" s="41"/>
      <c r="I49" s="1"/>
      <c r="J49" s="5"/>
      <c r="K49" s="1"/>
      <c r="L49" s="1"/>
    </row>
    <row r="50" spans="1:12" ht="12.75">
      <c r="A50" s="1" t="s">
        <v>12</v>
      </c>
      <c r="B50" s="1">
        <v>567712826</v>
      </c>
      <c r="C50" s="1">
        <f>(+B50*G50)/E$5</f>
        <v>10837688.915530171</v>
      </c>
      <c r="D50" s="1">
        <v>377529029</v>
      </c>
      <c r="E50" s="35">
        <f>+D50/B50</f>
        <v>0.6649999994891783</v>
      </c>
      <c r="F50" s="1">
        <f>+C50*E50</f>
        <v>7207063.1232914375</v>
      </c>
      <c r="G50" s="41">
        <v>12.5</v>
      </c>
      <c r="I50" s="1"/>
      <c r="J50" s="5"/>
      <c r="K50" s="1"/>
      <c r="L50" s="1"/>
    </row>
    <row r="51" spans="1:12" ht="12.75">
      <c r="A51" s="1" t="s">
        <v>13</v>
      </c>
      <c r="B51" s="1">
        <v>11000000000</v>
      </c>
      <c r="C51" s="1">
        <f>(+B51*G51)/E$5</f>
        <v>613173689.2744238</v>
      </c>
      <c r="D51" s="1">
        <v>5811599313</v>
      </c>
      <c r="E51" s="35">
        <f>+D51/B51</f>
        <v>0.5283272102727272</v>
      </c>
      <c r="F51" s="1">
        <f>+C51*E51</f>
        <v>323956344.6669924</v>
      </c>
      <c r="G51" s="41">
        <v>36.5</v>
      </c>
      <c r="I51" s="1"/>
      <c r="J51" s="5"/>
      <c r="K51" s="1"/>
      <c r="L51" s="1"/>
    </row>
    <row r="52" spans="1:12" ht="12.75">
      <c r="A52" s="1" t="s">
        <v>14</v>
      </c>
      <c r="B52" s="1">
        <v>429418369</v>
      </c>
      <c r="C52" s="1">
        <f>(+B52*G52)/E$5</f>
        <v>21117108.510820266</v>
      </c>
      <c r="D52" s="1">
        <v>223364748</v>
      </c>
      <c r="E52" s="35">
        <f>+D52/B52</f>
        <v>0.5201564817084012</v>
      </c>
      <c r="F52" s="1">
        <f>+C52*E52</f>
        <v>10984200.866842806</v>
      </c>
      <c r="G52" s="41">
        <v>32.2</v>
      </c>
      <c r="I52" s="1"/>
      <c r="J52" s="5"/>
      <c r="K52" s="1"/>
      <c r="L52" s="1"/>
    </row>
    <row r="53" spans="1:12" ht="12.75">
      <c r="A53" s="1" t="s">
        <v>15</v>
      </c>
      <c r="B53" s="42">
        <v>584921232</v>
      </c>
      <c r="C53" s="42">
        <f>(+B53*G53)/E$5</f>
        <v>22243068.27654668</v>
      </c>
      <c r="D53" s="42">
        <v>47867153</v>
      </c>
      <c r="E53" s="43">
        <f>+D53/B53</f>
        <v>0.08183521195893262</v>
      </c>
      <c r="F53" s="42">
        <f>+C53*E53</f>
        <v>1820266.2070282076</v>
      </c>
      <c r="G53" s="41">
        <v>24.9</v>
      </c>
      <c r="H53" s="1"/>
      <c r="I53" s="1"/>
      <c r="J53" s="1"/>
      <c r="K53" s="1"/>
      <c r="L53" s="1"/>
    </row>
    <row r="54" spans="1:12" ht="12.75">
      <c r="A54" s="1" t="s">
        <v>18</v>
      </c>
      <c r="B54" s="1">
        <f>SUM(B50:B53)</f>
        <v>12582052427</v>
      </c>
      <c r="C54" s="1">
        <f>SUM(C50:C53)</f>
        <v>667371554.977321</v>
      </c>
      <c r="D54" s="1">
        <f>SUM(D50:D53)</f>
        <v>6460360243</v>
      </c>
      <c r="E54" s="35">
        <f>+D54/B54</f>
        <v>0.5134583789475097</v>
      </c>
      <c r="F54" s="1">
        <f>SUM(F50:F53)</f>
        <v>343967874.8641549</v>
      </c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35"/>
      <c r="F55" s="1"/>
      <c r="G55" s="1"/>
      <c r="H55" s="1"/>
      <c r="I55" s="1"/>
      <c r="J55" s="1"/>
      <c r="K55" s="1"/>
      <c r="L55" s="1"/>
    </row>
    <row r="56" spans="1:7" ht="12.75">
      <c r="A56" s="1"/>
      <c r="B56" s="1"/>
      <c r="C56" s="1"/>
      <c r="D56" s="1"/>
      <c r="E56" s="1"/>
      <c r="F56" s="1">
        <f>+F48+F54</f>
        <v>419788300.16784</v>
      </c>
      <c r="G56" s="1"/>
    </row>
    <row r="58" spans="4:8" ht="12.75">
      <c r="D58" s="36"/>
      <c r="H58" s="36"/>
    </row>
    <row r="59" spans="2:8" ht="12.75">
      <c r="B59" s="75"/>
      <c r="C59" s="6"/>
      <c r="D59" s="10"/>
      <c r="H59" s="36"/>
    </row>
    <row r="60" spans="2:8" ht="12.75">
      <c r="B60" s="76" t="s">
        <v>68</v>
      </c>
      <c r="H60" s="36"/>
    </row>
    <row r="61" ht="12.75">
      <c r="H61" s="36"/>
    </row>
    <row r="62" spans="2:8" ht="12.75">
      <c r="B62" t="s">
        <v>60</v>
      </c>
      <c r="C62" s="6"/>
      <c r="D62" s="7"/>
      <c r="H62" s="36"/>
    </row>
    <row r="63" spans="2:4" ht="12.75">
      <c r="B63" t="s">
        <v>61</v>
      </c>
      <c r="C63" s="6">
        <f>+J11</f>
        <v>69.51083553505704</v>
      </c>
      <c r="D63" s="10">
        <f>+C63/C71</f>
        <v>0.04300856008739731</v>
      </c>
    </row>
    <row r="64" spans="3:4" ht="12.75">
      <c r="C64" s="6"/>
      <c r="D64" s="10"/>
    </row>
    <row r="65" spans="2:4" ht="12.75">
      <c r="B65" s="77" t="s">
        <v>63</v>
      </c>
      <c r="C65" s="6">
        <f>+J21+J22</f>
        <v>166.35274960674417</v>
      </c>
      <c r="D65" s="10">
        <f>+C65/C$71</f>
        <v>0.1029277259019146</v>
      </c>
    </row>
    <row r="66" spans="2:4" ht="12.75">
      <c r="B66" s="77" t="s">
        <v>64</v>
      </c>
      <c r="C66" s="6">
        <f>+J13+J14+J15</f>
        <v>820.6748332642833</v>
      </c>
      <c r="D66" s="10">
        <f>+C66/C$71</f>
        <v>0.5077775660006348</v>
      </c>
    </row>
    <row r="67" spans="2:4" ht="12.75">
      <c r="B67" t="s">
        <v>65</v>
      </c>
      <c r="C67" s="6">
        <f>+J19+J18</f>
        <v>401.2795959009759</v>
      </c>
      <c r="D67" s="10">
        <f>+C67/C$71</f>
        <v>0.24828442183592395</v>
      </c>
    </row>
    <row r="68" spans="2:4" ht="12.75">
      <c r="B68" t="s">
        <v>62</v>
      </c>
      <c r="C68" s="6">
        <f>+J24</f>
        <v>56.23134647749661</v>
      </c>
      <c r="D68" s="10">
        <f>+C68/C71</f>
        <v>0.034792118741731444</v>
      </c>
    </row>
    <row r="69" spans="2:4" ht="12.75">
      <c r="B69" t="s">
        <v>33</v>
      </c>
      <c r="C69" s="6">
        <f>+J26+J27+J28</f>
        <v>22.41225110120802</v>
      </c>
      <c r="D69" s="10">
        <f>+C69/C$71</f>
        <v>0.01386717107858673</v>
      </c>
    </row>
    <row r="70" spans="2:4" ht="12.75">
      <c r="B70" t="s">
        <v>66</v>
      </c>
      <c r="C70" s="6">
        <f>+J30</f>
        <v>79.74770537118772</v>
      </c>
      <c r="D70" s="10">
        <f>+C70/C$71</f>
        <v>0.04934243635381112</v>
      </c>
    </row>
    <row r="71" spans="2:4" ht="12.75">
      <c r="B71" t="s">
        <v>22</v>
      </c>
      <c r="C71" s="6">
        <f>SUM(C63:C70)</f>
        <v>1616.2093172569528</v>
      </c>
      <c r="D71" s="10">
        <f>SUM(D63:D70)</f>
        <v>1</v>
      </c>
    </row>
    <row r="72" spans="2:4" ht="12.75">
      <c r="B72" t="s">
        <v>67</v>
      </c>
      <c r="C72" s="6">
        <f>J36</f>
        <v>-557.1633653537775</v>
      </c>
      <c r="D72" s="10"/>
    </row>
    <row r="73" spans="3:4" ht="12.75">
      <c r="C73" s="6"/>
      <c r="D73" s="10"/>
    </row>
    <row r="74" spans="2:4" ht="12.75">
      <c r="B74" t="s">
        <v>8</v>
      </c>
      <c r="C74" s="6">
        <f>+C71+C72</f>
        <v>1059.0459519031751</v>
      </c>
      <c r="D74" s="10"/>
    </row>
  </sheetData>
  <printOptions/>
  <pageMargins left="0.75" right="0.75" top="1" bottom="1" header="0" footer="0"/>
  <pageSetup fitToHeight="1" fitToWidth="1"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J.ESCOBAR</cp:lastModifiedBy>
  <cp:lastPrinted>2002-05-14T19:57:38Z</cp:lastPrinted>
  <dcterms:created xsi:type="dcterms:W3CDTF">2000-08-28T16:15:11Z</dcterms:created>
  <dcterms:modified xsi:type="dcterms:W3CDTF">2002-05-14T19:58:00Z</dcterms:modified>
  <cp:category/>
  <cp:version/>
  <cp:contentType/>
  <cp:contentStatus/>
</cp:coreProperties>
</file>