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'Hoja1'!$A$1:$N$75</definedName>
  </definedNames>
  <calcPr fullCalcOnLoad="1"/>
</workbook>
</file>

<file path=xl/sharedStrings.xml><?xml version="1.0" encoding="utf-8"?>
<sst xmlns="http://schemas.openxmlformats.org/spreadsheetml/2006/main" count="91" uniqueCount="74">
  <si>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</si>
  <si>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</si>
  <si>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</si>
  <si>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</si>
  <si>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</si>
  <si>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</si>
  <si>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</si>
  <si>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</si>
  <si>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</si>
  <si>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</si>
  <si>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</si>
  <si>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</si>
  <si>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</si>
  <si>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</si>
  <si>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</si>
  <si>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</si>
  <si>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</si>
  <si>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</si>
  <si>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</si>
  <si>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</si>
  <si>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</si>
  <si>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</si>
  <si>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</si>
  <si>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</si>
  <si>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</si>
  <si>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</si>
  <si>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</si>
  <si>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</si>
  <si>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</si>
  <si>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</si>
  <si>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</si>
  <si>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</si>
  <si>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</si>
  <si>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</si>
  <si>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</si>
  <si>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</si>
  <si>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</si>
  <si>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</si>
  <si>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</si>
  <si>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</si>
  <si>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</si>
  <si>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</si>
  <si>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</si>
  <si>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</si>
  <si>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</si>
  <si>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</si>
  <si>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</si>
  <si>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</si>
  <si>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</si>
  <si>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</si>
  <si>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</si>
  <si>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</si>
  <si>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</si>
  <si>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</si>
  <si>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</si>
  <si>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31 de marzo de 2018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</si>
  <si>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</si>
  <si>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</si>
  <si>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</si>
  <si>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</si>
  <si>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</si>
  <si>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</si>
  <si>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</si>
  <si>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</si>
  <si>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marzo de 2018</t>
  </si>
  <si>
    <t>NAV por acción $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</si>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</sst>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  <xf numFmtId="194" fontId="1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31</v>
      </c>
      <c r="B2" s="1"/>
      <c r="C2" s="96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55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5" t="s">
        <v>32</v>
      </c>
      <c r="B5" s="4">
        <v>603.39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2018</v>
      </c>
    </row>
    <row r="6" spans="1:13" ht="12.75">
      <c r="A6" s="1" t="s">
        <v>33</v>
      </c>
      <c r="B6" s="111">
        <f>DATE(18,3,31)</f>
        <v>6665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6" t="s">
        <v>34</v>
      </c>
      <c r="B8" s="98" t="s">
        <v>56</v>
      </c>
      <c r="C8" s="98" t="s">
        <v>57</v>
      </c>
      <c r="D8" s="99"/>
      <c r="E8" s="99"/>
      <c r="F8" s="98" t="s">
        <v>58</v>
      </c>
      <c r="G8" s="98" t="s">
        <v>59</v>
      </c>
      <c r="H8" s="118" t="s">
        <v>18</v>
      </c>
      <c r="I8" s="119"/>
      <c r="K8" s="1"/>
      <c r="L8" s="1"/>
      <c r="M8" t="s">
        <v>67</v>
      </c>
      <c r="N8" s="103"/>
      <c r="O8" s="7"/>
    </row>
    <row r="9" spans="1:12" ht="12.75">
      <c r="A9" s="67"/>
      <c r="B9" s="100" t="s">
        <v>64</v>
      </c>
      <c r="C9" s="100" t="str">
        <f>+B9</f>
        <v>al 31 de marzo de 2018</v>
      </c>
      <c r="D9" s="100" t="s">
        <v>60</v>
      </c>
      <c r="E9" s="100" t="s">
        <v>61</v>
      </c>
      <c r="F9" s="100" t="str">
        <f>+C9</f>
        <v>al 31 de marzo de 2018</v>
      </c>
      <c r="G9" s="100" t="str">
        <f>+F9</f>
        <v>al 31 de marzo de 2018</v>
      </c>
      <c r="H9" s="101" t="s">
        <v>62</v>
      </c>
      <c r="I9" s="102" t="s">
        <v>63</v>
      </c>
      <c r="K9" s="1"/>
      <c r="L9" s="1"/>
    </row>
    <row r="10" spans="1:20" ht="15">
      <c r="A10" s="91" t="s">
        <v>35</v>
      </c>
      <c r="B10" s="48"/>
      <c r="C10" s="48"/>
      <c r="D10" s="48"/>
      <c r="E10" s="48"/>
      <c r="F10" s="48"/>
      <c r="G10" s="49"/>
      <c r="H10" s="83">
        <v>255740.136</v>
      </c>
      <c r="I10" s="50">
        <f>(+H10/B$5)</f>
        <v>423.8388703823398</v>
      </c>
      <c r="K10" s="6"/>
      <c r="L10" s="3"/>
      <c r="M10" t="s">
        <v>19</v>
      </c>
      <c r="N10" s="6">
        <f>+I10</f>
        <v>423.8388703823398</v>
      </c>
      <c r="O10" s="8">
        <f>+N10/N21</f>
        <v>0.04625813259731574</v>
      </c>
      <c r="T10" s="8"/>
    </row>
    <row r="11" spans="1:20" ht="15">
      <c r="A11" s="68" t="s">
        <v>36</v>
      </c>
      <c r="B11" s="48"/>
      <c r="C11" s="48"/>
      <c r="D11" s="48"/>
      <c r="E11" s="48"/>
      <c r="F11" s="48"/>
      <c r="G11" s="49"/>
      <c r="H11" s="83"/>
      <c r="I11" s="14"/>
      <c r="K11" s="6"/>
      <c r="L11" s="1"/>
      <c r="M11" s="92" t="s">
        <v>25</v>
      </c>
      <c r="N11" s="6">
        <f>+I22</f>
        <v>898.5735085535392</v>
      </c>
      <c r="O11" s="8">
        <f>+N11/$N$21</f>
        <v>0.098071072314836</v>
      </c>
      <c r="T11" s="22"/>
    </row>
    <row r="12" spans="1:20" ht="14.25">
      <c r="A12" s="69" t="s">
        <v>5</v>
      </c>
      <c r="B12" s="94">
        <v>99444132192</v>
      </c>
      <c r="C12" s="104">
        <f>+C50</f>
        <v>16723174221.51882</v>
      </c>
      <c r="D12" s="51">
        <f>+C71+108411805</f>
        <v>13607582720.5</v>
      </c>
      <c r="E12" s="48">
        <f>+D12/B12</f>
        <v>0.13683645701917738</v>
      </c>
      <c r="F12" s="104">
        <f>+C12*E12</f>
        <v>2288339910.587075</v>
      </c>
      <c r="G12" s="107">
        <f>+G50</f>
        <v>101.47</v>
      </c>
      <c r="H12" s="84">
        <f>+G12*D12/1000000</f>
        <v>1380761.418649135</v>
      </c>
      <c r="I12" s="14">
        <f>(+H12/B$5)</f>
        <v>2288.3399105870744</v>
      </c>
      <c r="K12" s="6"/>
      <c r="L12" s="1"/>
      <c r="M12" s="92" t="s">
        <v>30</v>
      </c>
      <c r="N12" s="5">
        <f>+I24</f>
        <v>520.8919489050863</v>
      </c>
      <c r="O12" s="8">
        <f>+N12/$N$21</f>
        <v>0.05685058762918431</v>
      </c>
      <c r="T12" s="22"/>
    </row>
    <row r="13" spans="1:20" ht="14.25">
      <c r="A13" s="69"/>
      <c r="B13" s="51"/>
      <c r="C13" s="52"/>
      <c r="D13" s="51"/>
      <c r="E13" s="48"/>
      <c r="F13" s="52"/>
      <c r="G13" s="107"/>
      <c r="H13" s="84"/>
      <c r="I13" s="14"/>
      <c r="K13" s="6"/>
      <c r="L13" s="1"/>
      <c r="M13" s="92"/>
      <c r="N13" s="5"/>
      <c r="O13" s="8"/>
      <c r="T13" s="22"/>
    </row>
    <row r="14" spans="1:22" ht="14.25">
      <c r="A14" s="69" t="s">
        <v>10</v>
      </c>
      <c r="B14" s="51">
        <f>+B56</f>
        <v>12138504795</v>
      </c>
      <c r="C14" s="104">
        <f>+C56</f>
        <v>6340414219.741792</v>
      </c>
      <c r="D14" s="51">
        <f>+C75</f>
        <v>3534624218</v>
      </c>
      <c r="E14" s="48">
        <f>+D14/B14</f>
        <v>0.29119107152768564</v>
      </c>
      <c r="F14" s="104">
        <f>+F62</f>
        <v>1861308026.1284575</v>
      </c>
      <c r="G14" s="108" t="s">
        <v>13</v>
      </c>
      <c r="H14" s="84">
        <f>+F14*B5/1000000</f>
        <v>1123094.6498856498</v>
      </c>
      <c r="I14" s="14">
        <f>(+H14/B$5)</f>
        <v>1861.3080261284572</v>
      </c>
      <c r="J14" s="6"/>
      <c r="L14" s="1"/>
      <c r="M14" t="s">
        <v>20</v>
      </c>
      <c r="N14" s="6">
        <f>+I12+I14+I13</f>
        <v>4149.647936715532</v>
      </c>
      <c r="O14" s="8">
        <f aca="true" t="shared" si="0" ref="O14:O19">+N14/$N$21</f>
        <v>0.45289608363575656</v>
      </c>
      <c r="S14" s="92"/>
      <c r="T14" s="22"/>
      <c r="V14" s="114"/>
    </row>
    <row r="15" spans="1:22" ht="15">
      <c r="A15" s="68" t="s">
        <v>37</v>
      </c>
      <c r="B15" s="51"/>
      <c r="C15" s="52"/>
      <c r="D15" s="51"/>
      <c r="E15" s="48"/>
      <c r="F15" s="52"/>
      <c r="G15" s="108"/>
      <c r="H15" s="84"/>
      <c r="I15" s="14"/>
      <c r="J15" s="6"/>
      <c r="L15" s="1"/>
      <c r="M15" t="s">
        <v>22</v>
      </c>
      <c r="N15" s="6">
        <f>+I16</f>
        <v>1632.3123658260827</v>
      </c>
      <c r="O15" s="8">
        <f t="shared" si="0"/>
        <v>0.17815195144915924</v>
      </c>
      <c r="R15" s="92"/>
      <c r="S15" s="92"/>
      <c r="T15" s="22"/>
      <c r="V15" s="114"/>
    </row>
    <row r="16" spans="1:22" ht="14.25">
      <c r="A16" s="69" t="s">
        <v>1</v>
      </c>
      <c r="B16" s="51">
        <v>369502872</v>
      </c>
      <c r="C16" s="104">
        <f>(+B16*G16)/B$5</f>
        <v>5441041396.1239</v>
      </c>
      <c r="D16" s="51">
        <f>110850858</f>
        <v>110850858</v>
      </c>
      <c r="E16" s="48">
        <f>+D16/B16</f>
        <v>0.29999999025717994</v>
      </c>
      <c r="F16" s="104">
        <f>+C16*E16</f>
        <v>1632312365.826083</v>
      </c>
      <c r="G16" s="107">
        <v>8885.1</v>
      </c>
      <c r="H16" s="84">
        <f>+G16*D16/1000000</f>
        <v>984920.9584158</v>
      </c>
      <c r="I16" s="14">
        <f>(+H16/B$5)</f>
        <v>1632.3123658260827</v>
      </c>
      <c r="J16" s="6"/>
      <c r="L16" s="1"/>
      <c r="M16" t="s">
        <v>21</v>
      </c>
      <c r="N16" s="6">
        <f>+I19+I20</f>
        <v>525.3509203268202</v>
      </c>
      <c r="O16" s="8">
        <f t="shared" si="0"/>
        <v>0.05733724353945544</v>
      </c>
      <c r="R16" s="92"/>
      <c r="S16" s="92"/>
      <c r="T16" s="22"/>
      <c r="V16" s="114"/>
    </row>
    <row r="17" spans="1:22" ht="15">
      <c r="A17" s="70"/>
      <c r="B17" s="51"/>
      <c r="C17" s="52"/>
      <c r="D17" s="51"/>
      <c r="E17" s="48"/>
      <c r="F17" s="52"/>
      <c r="G17" s="107"/>
      <c r="H17" s="84"/>
      <c r="I17" s="14"/>
      <c r="J17" s="6"/>
      <c r="L17" s="1"/>
      <c r="M17" t="s">
        <v>27</v>
      </c>
      <c r="N17" s="5">
        <f>+I26</f>
        <v>949.8815028422745</v>
      </c>
      <c r="O17" s="8">
        <f t="shared" si="0"/>
        <v>0.10367087018370444</v>
      </c>
      <c r="R17" s="92"/>
      <c r="S17" s="92"/>
      <c r="T17" s="22"/>
      <c r="V17" s="114"/>
    </row>
    <row r="18" spans="1:22" ht="15">
      <c r="A18" s="68" t="s">
        <v>38</v>
      </c>
      <c r="B18" s="51"/>
      <c r="C18" s="52"/>
      <c r="D18" s="51"/>
      <c r="E18" s="48"/>
      <c r="F18" s="52"/>
      <c r="G18" s="107"/>
      <c r="H18" s="84"/>
      <c r="I18" s="14"/>
      <c r="J18" s="6"/>
      <c r="L18" s="1"/>
      <c r="N18" s="6"/>
      <c r="O18" s="8">
        <f t="shared" si="0"/>
        <v>0</v>
      </c>
      <c r="T18" s="22"/>
      <c r="V18" s="114"/>
    </row>
    <row r="19" spans="1:20" ht="14.25">
      <c r="A19" s="71" t="s">
        <v>28</v>
      </c>
      <c r="B19" s="54">
        <v>22422000000</v>
      </c>
      <c r="C19" s="104">
        <f>(+B19*G19)/B$5</f>
        <v>297280365.93248147</v>
      </c>
      <c r="D19" s="54">
        <v>22126061477</v>
      </c>
      <c r="E19" s="56">
        <f>+D19/B19</f>
        <v>0.9868014216840603</v>
      </c>
      <c r="F19" s="104">
        <f>+C19*E19</f>
        <v>293356687.7409304</v>
      </c>
      <c r="G19" s="109">
        <v>8</v>
      </c>
      <c r="H19" s="84">
        <f>+G19*D19/1000000</f>
        <v>177008.491816</v>
      </c>
      <c r="I19" s="14">
        <f>(+H19/B$5)</f>
        <v>293.3566877409304</v>
      </c>
      <c r="J19" s="6"/>
      <c r="L19" s="1"/>
      <c r="M19" t="s">
        <v>68</v>
      </c>
      <c r="N19" s="36">
        <f>+I29</f>
        <v>61.97550174845457</v>
      </c>
      <c r="O19" s="8">
        <f t="shared" si="0"/>
        <v>0.0067640586505881735</v>
      </c>
      <c r="T19" s="8"/>
    </row>
    <row r="20" spans="1:20" ht="14.25">
      <c r="A20" s="71" t="s">
        <v>29</v>
      </c>
      <c r="B20" s="54">
        <v>375870000</v>
      </c>
      <c r="C20" s="116" t="s">
        <v>12</v>
      </c>
      <c r="D20" s="54">
        <v>375869970</v>
      </c>
      <c r="E20" s="56">
        <f>+D20/B20</f>
        <v>0.9999999201851704</v>
      </c>
      <c r="F20" s="116" t="s">
        <v>12</v>
      </c>
      <c r="G20" s="115" t="s">
        <v>12</v>
      </c>
      <c r="H20" s="84">
        <v>139983</v>
      </c>
      <c r="I20" s="14">
        <f>(+H20/B$5)</f>
        <v>231.99423258588973</v>
      </c>
      <c r="J20" s="120" t="s">
        <v>66</v>
      </c>
      <c r="L20" s="1"/>
      <c r="N20" s="36"/>
      <c r="O20" s="8"/>
      <c r="T20" s="8"/>
    </row>
    <row r="21" spans="1:15" ht="15">
      <c r="A21" s="68" t="s">
        <v>39</v>
      </c>
      <c r="B21" s="51"/>
      <c r="C21" s="52"/>
      <c r="D21" s="51"/>
      <c r="E21" s="48"/>
      <c r="F21" s="52"/>
      <c r="G21" s="107"/>
      <c r="H21" s="84"/>
      <c r="I21" s="14"/>
      <c r="J21" s="6"/>
      <c r="L21" s="1"/>
      <c r="M21" t="s">
        <v>14</v>
      </c>
      <c r="N21" s="6">
        <f>SUM(N10:N19)</f>
        <v>9162.47255530013</v>
      </c>
      <c r="O21" s="8">
        <f>SUM(O10:O19)</f>
        <v>0.9999999999999999</v>
      </c>
    </row>
    <row r="22" spans="1:15" ht="14.25">
      <c r="A22" s="71" t="s">
        <v>24</v>
      </c>
      <c r="B22" s="54">
        <v>36796876188</v>
      </c>
      <c r="C22" s="104">
        <f>(+B22*G22)/B$5</f>
        <v>1599599036.1312585</v>
      </c>
      <c r="D22" s="54">
        <v>20670616444</v>
      </c>
      <c r="E22" s="56">
        <f>+D22/B22</f>
        <v>0.5617492185584219</v>
      </c>
      <c r="F22" s="104">
        <f>+C22*E22</f>
        <v>898573508.5535393</v>
      </c>
      <c r="G22" s="109">
        <v>26.23</v>
      </c>
      <c r="H22" s="84">
        <f>+G22*D22/1000000</f>
        <v>542190.26932612</v>
      </c>
      <c r="I22" s="14">
        <f>(+H22/B$5)</f>
        <v>898.5735085535392</v>
      </c>
      <c r="J22" s="6"/>
      <c r="L22" s="1"/>
      <c r="M22" t="s">
        <v>69</v>
      </c>
      <c r="N22" s="6">
        <f>I35</f>
        <v>-1307.758371865626</v>
      </c>
      <c r="O22" s="8"/>
    </row>
    <row r="23" spans="1:15" ht="15">
      <c r="A23" s="93" t="s">
        <v>40</v>
      </c>
      <c r="B23" s="54"/>
      <c r="C23" s="55"/>
      <c r="D23" s="54"/>
      <c r="E23" s="56"/>
      <c r="F23" s="55"/>
      <c r="G23" s="109"/>
      <c r="H23" s="84"/>
      <c r="I23" s="14"/>
      <c r="J23" s="6"/>
      <c r="L23" s="1"/>
      <c r="N23" s="6"/>
      <c r="O23" s="8"/>
    </row>
    <row r="24" spans="1:15" ht="14.25">
      <c r="A24" s="71" t="s">
        <v>41</v>
      </c>
      <c r="B24" s="54">
        <v>9736791983</v>
      </c>
      <c r="C24" s="104">
        <f>(+B24*G24)/B$5</f>
        <v>997900555.5755317</v>
      </c>
      <c r="D24" s="54">
        <v>5082486951</v>
      </c>
      <c r="E24" s="56">
        <f>+D24/B24</f>
        <v>0.5219878333514564</v>
      </c>
      <c r="F24" s="104">
        <f>+C24*E24</f>
        <v>520891948.9050864</v>
      </c>
      <c r="G24" s="109">
        <v>61.84</v>
      </c>
      <c r="H24" s="84">
        <f>+G24*D24/1000000</f>
        <v>314300.99304984004</v>
      </c>
      <c r="I24" s="14">
        <f>(+H24/B$5)</f>
        <v>520.8919489050863</v>
      </c>
      <c r="J24" s="6"/>
      <c r="L24" s="1"/>
      <c r="N24" s="6"/>
      <c r="O24" s="8"/>
    </row>
    <row r="25" spans="1:15" ht="15">
      <c r="A25" s="68" t="s">
        <v>42</v>
      </c>
      <c r="B25" s="54"/>
      <c r="C25" s="55"/>
      <c r="D25" s="54"/>
      <c r="E25" s="56"/>
      <c r="F25" s="57"/>
      <c r="G25" s="109"/>
      <c r="H25" s="84"/>
      <c r="I25" s="14"/>
      <c r="J25" s="6"/>
      <c r="L25" s="1"/>
      <c r="N25" s="6"/>
      <c r="O25" s="8"/>
    </row>
    <row r="26" spans="1:15" ht="14.25">
      <c r="A26" s="71" t="s">
        <v>26</v>
      </c>
      <c r="B26" s="61" t="s">
        <v>12</v>
      </c>
      <c r="C26" s="61" t="s">
        <v>12</v>
      </c>
      <c r="D26" s="61" t="s">
        <v>12</v>
      </c>
      <c r="E26" s="56">
        <v>1</v>
      </c>
      <c r="F26" s="61" t="s">
        <v>12</v>
      </c>
      <c r="G26" s="62" t="s">
        <v>12</v>
      </c>
      <c r="H26" s="117">
        <v>573149</v>
      </c>
      <c r="I26" s="14">
        <f>(+H26/B$5)</f>
        <v>949.8815028422745</v>
      </c>
      <c r="J26" s="120" t="s">
        <v>66</v>
      </c>
      <c r="L26" s="1"/>
      <c r="N26" s="6"/>
      <c r="O26" s="8"/>
    </row>
    <row r="27" spans="1:15" ht="14.25">
      <c r="A27" s="71"/>
      <c r="B27" s="54"/>
      <c r="C27" s="55"/>
      <c r="D27" s="54"/>
      <c r="E27" s="56"/>
      <c r="F27" s="57"/>
      <c r="G27" s="58"/>
      <c r="H27" s="84"/>
      <c r="I27" s="14"/>
      <c r="J27" s="6"/>
      <c r="L27" s="1"/>
      <c r="N27" s="6"/>
      <c r="O27" s="8"/>
    </row>
    <row r="28" spans="1:15" ht="15">
      <c r="A28" s="72"/>
      <c r="B28" s="59"/>
      <c r="C28" s="59"/>
      <c r="D28" s="59"/>
      <c r="E28" s="59"/>
      <c r="F28" s="59"/>
      <c r="G28" s="58"/>
      <c r="H28" s="47"/>
      <c r="I28" s="60"/>
      <c r="J28" s="6"/>
      <c r="L28" s="1"/>
      <c r="M28" t="s">
        <v>2</v>
      </c>
      <c r="N28" s="6">
        <f>+N21+N22</f>
        <v>7854.714183434504</v>
      </c>
      <c r="O28" s="8"/>
    </row>
    <row r="29" spans="1:12" ht="15">
      <c r="A29" s="68" t="s">
        <v>43</v>
      </c>
      <c r="B29" s="51"/>
      <c r="C29" s="63"/>
      <c r="D29" s="54"/>
      <c r="E29" s="51"/>
      <c r="F29" s="52"/>
      <c r="G29" s="49"/>
      <c r="H29" s="112">
        <v>37395.398</v>
      </c>
      <c r="I29" s="50">
        <f>H29/B$5</f>
        <v>61.97550174845457</v>
      </c>
      <c r="J29" s="120" t="s">
        <v>66</v>
      </c>
      <c r="L29" s="1"/>
    </row>
    <row r="30" spans="1:12" ht="12.75">
      <c r="A30" s="73"/>
      <c r="B30" s="48"/>
      <c r="C30" s="53"/>
      <c r="D30" s="51"/>
      <c r="E30" s="51"/>
      <c r="F30" s="52"/>
      <c r="G30" s="49"/>
      <c r="H30" s="83"/>
      <c r="I30" s="14"/>
      <c r="L30" s="1"/>
    </row>
    <row r="31" spans="1:14" ht="12.75">
      <c r="A31" s="77" t="s">
        <v>44</v>
      </c>
      <c r="B31" s="78"/>
      <c r="C31" s="79"/>
      <c r="D31" s="80"/>
      <c r="E31" s="78"/>
      <c r="F31" s="78"/>
      <c r="G31" s="81"/>
      <c r="H31" s="85">
        <f>SUM(H10:H30)</f>
        <v>5528544.315142545</v>
      </c>
      <c r="I31" s="82">
        <f>SUM(I10:I30)</f>
        <v>9162.47255530013</v>
      </c>
      <c r="L31" s="1"/>
      <c r="M31" s="23" t="s">
        <v>70</v>
      </c>
      <c r="N31" s="23">
        <f>+F40</f>
        <v>1662759593</v>
      </c>
    </row>
    <row r="32" spans="1:14" ht="15">
      <c r="A32" s="91" t="s">
        <v>45</v>
      </c>
      <c r="B32" s="12"/>
      <c r="C32" s="12"/>
      <c r="D32" s="12"/>
      <c r="E32" s="12"/>
      <c r="F32" s="12"/>
      <c r="G32" s="12"/>
      <c r="H32" s="83">
        <f>+B64</f>
        <v>789088.324</v>
      </c>
      <c r="I32" s="50">
        <f>+H32/B5</f>
        <v>1307.758371865626</v>
      </c>
      <c r="K32" s="1"/>
      <c r="L32" s="1"/>
      <c r="M32" s="23"/>
      <c r="N32" s="23"/>
    </row>
    <row r="33" spans="1:14" ht="13.5" thickBot="1">
      <c r="A33" s="74"/>
      <c r="B33" s="15"/>
      <c r="C33" s="15"/>
      <c r="D33" s="15"/>
      <c r="E33" s="15"/>
      <c r="F33" s="15"/>
      <c r="G33" s="15"/>
      <c r="H33" s="64"/>
      <c r="I33" s="65"/>
      <c r="K33" s="3"/>
      <c r="L33" s="1"/>
      <c r="M33" t="s">
        <v>71</v>
      </c>
      <c r="N33" s="23">
        <f>+N28*1000000</f>
        <v>7854714183.434504</v>
      </c>
    </row>
    <row r="34" spans="1:14" ht="12.75">
      <c r="A34" s="75" t="s">
        <v>46</v>
      </c>
      <c r="B34" s="9"/>
      <c r="C34" s="9"/>
      <c r="D34" s="9"/>
      <c r="E34" s="9"/>
      <c r="F34" s="9"/>
      <c r="G34" s="9"/>
      <c r="H34" s="10">
        <f>+H31</f>
        <v>5528544.315142545</v>
      </c>
      <c r="I34" s="11">
        <f>H34/B$5</f>
        <v>9162.47255530013</v>
      </c>
      <c r="K34" s="1"/>
      <c r="L34" s="1"/>
      <c r="M34" s="23"/>
      <c r="N34" s="23"/>
    </row>
    <row r="35" spans="1:14" ht="12.75">
      <c r="A35" s="76" t="s">
        <v>47</v>
      </c>
      <c r="B35" s="12"/>
      <c r="C35" s="12"/>
      <c r="D35" s="12"/>
      <c r="E35" s="12"/>
      <c r="F35" s="12"/>
      <c r="G35" s="12"/>
      <c r="H35" s="13">
        <f>-H32</f>
        <v>-789088.324</v>
      </c>
      <c r="I35" s="14">
        <f>H35/B$5</f>
        <v>-1307.758371865626</v>
      </c>
      <c r="K35" s="1"/>
      <c r="L35" s="1"/>
      <c r="M35" t="s">
        <v>72</v>
      </c>
      <c r="N35" s="26">
        <f>+B5</f>
        <v>603.39</v>
      </c>
    </row>
    <row r="36" spans="1:14" ht="13.5" thickBot="1">
      <c r="A36" s="41" t="s">
        <v>48</v>
      </c>
      <c r="B36" s="15"/>
      <c r="C36" s="15"/>
      <c r="D36" s="15"/>
      <c r="E36" s="15"/>
      <c r="F36" s="15"/>
      <c r="G36" s="86" t="s">
        <v>2</v>
      </c>
      <c r="H36" s="41">
        <f>+H34+H35</f>
        <v>4739455.991142545</v>
      </c>
      <c r="I36" s="42">
        <f>+I34+I35</f>
        <v>7854.714183434504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73</v>
      </c>
      <c r="N37" s="39">
        <f>+(N33*N35)/N31</f>
        <v>2850.355524090815</v>
      </c>
    </row>
    <row r="38" spans="1:14" ht="12.75">
      <c r="A38" s="1"/>
      <c r="B38" s="1"/>
      <c r="C38" s="1"/>
      <c r="D38" s="1"/>
      <c r="E38" s="1"/>
      <c r="F38" s="38" t="s">
        <v>65</v>
      </c>
      <c r="G38" s="45">
        <f>+H36*1000000/F40</f>
        <v>2850.355524090815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3</v>
      </c>
      <c r="B40" s="16"/>
      <c r="C40" s="16"/>
      <c r="D40" s="16"/>
      <c r="E40" s="16"/>
      <c r="F40" s="97">
        <f>1662759593</f>
        <v>1662759593</v>
      </c>
      <c r="G40" s="110">
        <v>2029</v>
      </c>
      <c r="H40" s="17">
        <f>+G40*F40/1000000</f>
        <v>3373739.214197</v>
      </c>
      <c r="I40" s="18">
        <f>H40/B$5</f>
        <v>5591.307801251264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-0.28815897425736203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49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2018</v>
      </c>
      <c r="C49" s="33" t="str">
        <f>+B49</f>
        <v>al 31 de marzo de 2018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2018</v>
      </c>
      <c r="G49" s="33" t="str">
        <f>+F49</f>
        <v>al 31 de marzo de 2018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99444132192</v>
      </c>
      <c r="C50" s="104">
        <f aca="true" t="shared" si="1" ref="C50:C55">(+B50*G50)/B$5</f>
        <v>16723174221.51882</v>
      </c>
      <c r="D50" s="1">
        <f>+D12</f>
        <v>13607582720.5</v>
      </c>
      <c r="E50" s="22">
        <f>+D50/B50</f>
        <v>0.13683645701917738</v>
      </c>
      <c r="F50" s="106">
        <f>+C50*E50</f>
        <v>2288339910.587075</v>
      </c>
      <c r="G50" s="26">
        <v>101.47</v>
      </c>
      <c r="I50" s="1"/>
      <c r="J50" s="5"/>
      <c r="K50" s="1"/>
      <c r="L50" s="1"/>
    </row>
    <row r="51" spans="1:12" ht="12.75">
      <c r="A51" s="95"/>
      <c r="B51" s="1"/>
      <c r="C51" s="1">
        <f t="shared" si="1"/>
        <v>0</v>
      </c>
      <c r="D51" s="31" t="s">
        <v>23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4">
        <f>(+B52*G52)/B$5</f>
        <v>291670355.9223719</v>
      </c>
      <c r="D52" s="1">
        <v>377528973</v>
      </c>
      <c r="E52" s="22">
        <f>+D52/B52</f>
        <v>0.6649999008477572</v>
      </c>
      <c r="F52" s="104">
        <f>+C52*E52</f>
        <v>193960757.76860738</v>
      </c>
      <c r="G52" s="37">
        <v>310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4">
        <f t="shared" si="1"/>
        <v>5805631515.272046</v>
      </c>
      <c r="D53" s="1">
        <v>6468355155</v>
      </c>
      <c r="E53" s="22">
        <f>+D53/B53</f>
        <v>0.5880322868181819</v>
      </c>
      <c r="F53" s="104">
        <f>+C53*E53</f>
        <v>3413898776.349128</v>
      </c>
      <c r="G53" s="37">
        <v>318.46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4">
        <f t="shared" si="1"/>
        <v>220619656.25880444</v>
      </c>
      <c r="D54" s="1">
        <v>223364308</v>
      </c>
      <c r="E54" s="22">
        <f>+D54/B54</f>
        <v>0.5201554570666258</v>
      </c>
      <c r="F54" s="104">
        <f>+C54*E54</f>
        <v>114756518.1391803</v>
      </c>
      <c r="G54" s="37">
        <v>310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5">
        <f t="shared" si="1"/>
        <v>22492692.28856958</v>
      </c>
      <c r="D55" s="27">
        <v>0</v>
      </c>
      <c r="E55" s="28">
        <f>+D55/B55</f>
        <v>0</v>
      </c>
      <c r="F55" s="105">
        <f>+C55*E55</f>
        <v>0</v>
      </c>
      <c r="G55" s="37">
        <v>96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4">
        <f>SUM(C52:C55)</f>
        <v>6340414219.741792</v>
      </c>
      <c r="D56" s="1">
        <f>SUM(D52:D55)</f>
        <v>7069248436</v>
      </c>
      <c r="E56" s="22">
        <f>+D56/B56</f>
        <v>0.5823821430553713</v>
      </c>
      <c r="F56" s="104">
        <f>SUM(F52:F55)</f>
        <v>3722616052.256915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4">
        <f>+F50+F56</f>
        <v>6010955962.84399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50</v>
      </c>
      <c r="B60" s="3">
        <v>660436.746</v>
      </c>
      <c r="C60" s="6">
        <f>+B60/B5</f>
        <v>1094.5437378809727</v>
      </c>
      <c r="D60" s="23"/>
      <c r="H60" s="23"/>
      <c r="L60" s="1"/>
    </row>
    <row r="61" spans="1:8" ht="12.75">
      <c r="A61" t="s">
        <v>51</v>
      </c>
      <c r="B61" s="3">
        <v>33096.201</v>
      </c>
      <c r="C61" s="5">
        <f>+B61/B5</f>
        <v>54.85043007010392</v>
      </c>
      <c r="D61" s="1"/>
      <c r="E61" s="1"/>
      <c r="H61" s="23"/>
    </row>
    <row r="62" spans="1:8" ht="12.75">
      <c r="A62" t="s">
        <v>52</v>
      </c>
      <c r="B62" s="3">
        <v>95555.377</v>
      </c>
      <c r="C62" s="5">
        <f>+B62/B5</f>
        <v>158.36420391454945</v>
      </c>
      <c r="F62" s="104">
        <f>+F56*G62</f>
        <v>1861308026.1284575</v>
      </c>
      <c r="G62" s="22">
        <v>0.5</v>
      </c>
      <c r="H62" s="23" t="s">
        <v>16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53</v>
      </c>
      <c r="B64" s="113">
        <f>+B60+B61+B62+B63</f>
        <v>789088.324</v>
      </c>
      <c r="C64" s="89">
        <f>+C60+C61+C62</f>
        <v>1307.758371865626</v>
      </c>
      <c r="D64" s="1"/>
      <c r="F64" s="104">
        <f>+G64*F56</f>
        <v>1861308026.1284575</v>
      </c>
      <c r="G64" s="22">
        <v>0.5</v>
      </c>
      <c r="H64" s="23" t="s">
        <v>17</v>
      </c>
    </row>
    <row r="65" spans="2:8" ht="12.75">
      <c r="B65" s="1"/>
      <c r="C65" s="1"/>
      <c r="D65" s="1"/>
      <c r="F65" s="104">
        <f>+F62+F64</f>
        <v>3722616052.256915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8"/>
    </row>
    <row r="69" spans="2:6" ht="12.75">
      <c r="B69" s="38" t="s">
        <v>5</v>
      </c>
      <c r="C69" s="38" t="s">
        <v>16</v>
      </c>
      <c r="D69" s="38" t="s">
        <v>17</v>
      </c>
      <c r="E69" s="26"/>
      <c r="F69" s="26"/>
    </row>
    <row r="70" spans="2:6" ht="12.75">
      <c r="B70" s="22">
        <f>+C70+D70</f>
        <v>1</v>
      </c>
      <c r="C70" s="90">
        <v>0.5</v>
      </c>
      <c r="D70" s="90">
        <v>0.5</v>
      </c>
      <c r="E70" s="23"/>
      <c r="F70" s="23">
        <f>26733861635+264480196</f>
        <v>26998341831</v>
      </c>
    </row>
    <row r="71" spans="1:6" ht="12.75">
      <c r="A71" t="s">
        <v>54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0" t="s">
        <v>15</v>
      </c>
      <c r="C74" s="38" t="s">
        <v>16</v>
      </c>
      <c r="D74" s="38" t="s">
        <v>17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39"/>
      <c r="E76" s="26"/>
    </row>
    <row r="77" spans="2:6" ht="12.75">
      <c r="B77" s="23"/>
      <c r="C77" s="23"/>
      <c r="D77" s="39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2018-04-04T12:36:16Z</cp:lastPrinted>
  <dcterms:created xsi:type="dcterms:W3CDTF">2000-08-28T16:15:11Z</dcterms:created>
  <dcterms:modified xsi:type="dcterms:W3CDTF">2018-06-01T14:41:46Z</dcterms:modified>
  <cp:category/>
  <cp:version/>
  <cp:contentType/>
  <cp:contentStatus/>
</cp:coreProperties>
</file>