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0" windowWidth="7905" windowHeight="5655" activeTab="0"/>
  </bookViews>
  <sheets>
    <sheet name="Hoja1" sheetId="1" r:id="rId1"/>
  </sheets>
  <definedNames>
    <definedName name="_xlnm.Print_Area" localSheetId="0">'Hoja1'!$A$1:$I$75</definedName>
  </definedNames>
  <calcPr fullCalcOnLoad="1"/>
</workbook>
</file>

<file path=xl/sharedStrings.xml><?xml version="1.0" encoding="utf-8"?>
<sst xmlns="http://schemas.openxmlformats.org/spreadsheetml/2006/main" count="88" uniqueCount="75">
  <si>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</si>
  <si>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</si>
  <si>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</si>
  <si>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</si>
  <si>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</si>
  <si>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</si>
  <si>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</si>
  <si>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</si>
  <si>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</si>
  <si>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</si>
  <si>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</si>
  <si>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</si>
  <si>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</si>
  <si>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</si>
  <si>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</si>
  <si>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</si>
  <si>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</si>
  <si>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</si>
  <si>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</si>
  <si>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</si>
  <si>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</si>
  <si>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</si>
  <si>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</si>
  <si>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</si>
  <si>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</si>
  <si>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</si>
  <si>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</si>
  <si>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</si>
  <si>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Servicios Portuarios y Navieros</t>
  </si>
  <si>
    <t>Invexans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</si>
  <si>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</si>
  <si>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</si>
  <si>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</si>
  <si>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</si>
  <si>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</si>
  <si>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</si>
  <si>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</si>
  <si>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</si>
  <si>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</si>
  <si>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 y Navieros:</t>
  </si>
  <si>
    <t>SM-SAAM</t>
  </si>
  <si>
    <t>Energía:</t>
  </si>
  <si>
    <t>Otros Activos Corporativos</t>
  </si>
  <si>
    <t>Suma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</si>
  <si>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</si>
  <si>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</si>
  <si>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</si>
  <si>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</si>
  <si>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</si>
  <si>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</si>
  <si>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</si>
  <si>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</si>
  <si>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</si>
  <si>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</si>
  <si>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Valores al 30 de junio de 2014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</si>
  <si>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</si>
  <si>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</si>
  <si>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</si>
  <si>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</si>
  <si>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</si>
  <si>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</si>
  <si>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</si>
  <si>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</si>
  <si>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30 de junio de 2014</t>
  </si>
  <si>
    <t>Valor libro</t>
  </si>
  <si>
    <t>NAV por acción $</t>
  </si>
  <si>
    <t>Por sector</t>
  </si>
  <si>
    <t>Inmobiliario</t>
  </si>
  <si>
    <t>Otros activos</t>
  </si>
  <si>
    <t>menos deuda</t>
  </si>
  <si>
    <t>Nº de acciones</t>
  </si>
  <si>
    <t>Valor NAV</t>
  </si>
  <si>
    <t>Tipo de cambio</t>
  </si>
  <si>
    <t>Valor NAV por acción en $</t>
  </si>
  <si>
    <t>Techpack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</si>
</sst>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4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202" fontId="0" fillId="0" borderId="0" xfId="54" applyNumberFormat="1" applyFont="1" applyBorder="1" applyAlignment="1">
      <alignment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202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202" fontId="0" fillId="0" borderId="0" xfId="54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4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5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6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4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3" fontId="0" fillId="0" borderId="16" xfId="54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4" applyNumberFormat="1" applyFont="1" applyFill="1" applyBorder="1" applyAlignment="1">
      <alignment horizontal="right" readingOrder="1"/>
    </xf>
    <xf numFmtId="216" fontId="0" fillId="0" borderId="20" xfId="54" applyNumberFormat="1" applyFont="1" applyFill="1" applyBorder="1" applyAlignment="1">
      <alignment horizontal="right" readingOrder="1"/>
    </xf>
    <xf numFmtId="216" fontId="0" fillId="0" borderId="19" xfId="54" applyNumberFormat="1" applyFont="1" applyFill="1" applyBorder="1" applyAlignment="1">
      <alignment horizontal="right" readingOrder="1"/>
    </xf>
    <xf numFmtId="194" fontId="0" fillId="0" borderId="2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200" fontId="0" fillId="0" borderId="0" xfId="54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7" xfId="0" applyNumberFormat="1" applyFont="1" applyFill="1" applyBorder="1" applyAlignment="1">
      <alignment horizontal="right"/>
    </xf>
    <xf numFmtId="194" fontId="2" fillId="0" borderId="21" xfId="0" applyNumberFormat="1" applyFont="1" applyBorder="1" applyAlignment="1">
      <alignment/>
    </xf>
    <xf numFmtId="194" fontId="6" fillId="34" borderId="28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="96" zoomScaleNormal="96" zoomScalePageLayoutView="0" workbookViewId="0" topLeftCell="A1">
      <selection activeCell="A21" sqref="A2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3.421875" style="0" customWidth="1"/>
    <col min="4" max="4" width="21.003906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30</v>
      </c>
      <c r="B2" s="1"/>
      <c r="C2" s="9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5" t="s">
        <v>31</v>
      </c>
      <c r="B5" s="4">
        <v>552.72</v>
      </c>
      <c r="C5" s="1"/>
      <c r="D5" s="1"/>
      <c r="E5" s="1"/>
      <c r="F5" s="1"/>
      <c r="G5" s="1"/>
      <c r="J5" s="1"/>
      <c r="K5" s="1"/>
      <c r="L5" s="1"/>
      <c r="M5" s="27" t="str">
        <f>+G9</f>
        <v>al 30 de junio de 2014</v>
      </c>
    </row>
    <row r="6" spans="1:13" ht="12.75">
      <c r="A6" s="1" t="s">
        <v>32</v>
      </c>
      <c r="B6" s="112">
        <f>DATE(14,6,30)</f>
        <v>5295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3"/>
      <c r="C7" s="25"/>
      <c r="E7" s="1"/>
      <c r="F7" s="1"/>
      <c r="G7" s="1"/>
      <c r="H7" s="30"/>
      <c r="K7" s="1"/>
      <c r="L7" s="1"/>
    </row>
    <row r="8" spans="1:15" ht="15">
      <c r="A8" s="67" t="s">
        <v>33</v>
      </c>
      <c r="B8" s="98" t="s">
        <v>55</v>
      </c>
      <c r="C8" s="98" t="s">
        <v>56</v>
      </c>
      <c r="D8" s="99"/>
      <c r="E8" s="99"/>
      <c r="F8" s="98" t="s">
        <v>57</v>
      </c>
      <c r="G8" s="98" t="s">
        <v>58</v>
      </c>
      <c r="H8" s="114" t="s">
        <v>18</v>
      </c>
      <c r="I8" s="115"/>
      <c r="K8" s="1"/>
      <c r="L8" s="1"/>
      <c r="M8" t="s">
        <v>66</v>
      </c>
      <c r="N8" s="103"/>
      <c r="O8" s="7"/>
    </row>
    <row r="9" spans="1:12" ht="12.75">
      <c r="A9" s="68"/>
      <c r="B9" s="100" t="s">
        <v>63</v>
      </c>
      <c r="C9" s="100" t="str">
        <f>+B9</f>
        <v>al 30 de junio de 2014</v>
      </c>
      <c r="D9" s="100" t="s">
        <v>59</v>
      </c>
      <c r="E9" s="100" t="s">
        <v>60</v>
      </c>
      <c r="F9" s="100" t="str">
        <f>+C9</f>
        <v>al 30 de junio de 2014</v>
      </c>
      <c r="G9" s="100" t="str">
        <f>+F9</f>
        <v>al 30 de junio de 2014</v>
      </c>
      <c r="H9" s="101" t="s">
        <v>61</v>
      </c>
      <c r="I9" s="102" t="s">
        <v>62</v>
      </c>
      <c r="K9" s="1"/>
      <c r="L9" s="1"/>
    </row>
    <row r="10" spans="1:20" ht="15">
      <c r="A10" s="91" t="s">
        <v>34</v>
      </c>
      <c r="B10" s="49"/>
      <c r="C10" s="49"/>
      <c r="D10" s="49"/>
      <c r="E10" s="49"/>
      <c r="F10" s="49"/>
      <c r="G10" s="50"/>
      <c r="H10" s="83">
        <v>581404.512</v>
      </c>
      <c r="I10" s="51">
        <f>(+H10/B$5)</f>
        <v>1051.897003907946</v>
      </c>
      <c r="K10" s="6"/>
      <c r="L10" s="3"/>
      <c r="M10" t="s">
        <v>19</v>
      </c>
      <c r="N10" s="6">
        <f>+I10</f>
        <v>1051.897003907946</v>
      </c>
      <c r="O10" s="8">
        <f>+N10/N21</f>
        <v>0.15052656020089206</v>
      </c>
      <c r="T10" s="8"/>
    </row>
    <row r="11" spans="1:20" ht="15">
      <c r="A11" s="69" t="s">
        <v>35</v>
      </c>
      <c r="B11" s="49"/>
      <c r="C11" s="49"/>
      <c r="D11" s="49"/>
      <c r="E11" s="49"/>
      <c r="F11" s="49"/>
      <c r="G11" s="50"/>
      <c r="H11" s="83"/>
      <c r="I11" s="14"/>
      <c r="K11" s="6"/>
      <c r="L11" s="1"/>
      <c r="M11" s="92" t="s">
        <v>25</v>
      </c>
      <c r="N11" s="6">
        <f>+I22</f>
        <v>286.6855000339231</v>
      </c>
      <c r="O11" s="8">
        <f>+N11/$N$21</f>
        <v>0.04102472202055597</v>
      </c>
      <c r="T11" s="22"/>
    </row>
    <row r="12" spans="1:20" ht="14.25">
      <c r="A12" s="70" t="s">
        <v>5</v>
      </c>
      <c r="B12" s="94">
        <v>93175043991</v>
      </c>
      <c r="C12" s="104">
        <f>+C50</f>
        <v>12435813784.947296</v>
      </c>
      <c r="D12" s="52">
        <f>+C71+98741675</f>
        <v>12002423821.5</v>
      </c>
      <c r="E12" s="49">
        <f>+D12/B12</f>
        <v>0.1288158642850691</v>
      </c>
      <c r="F12" s="104">
        <f>+C12*E12</f>
        <v>1601930100.7961626</v>
      </c>
      <c r="G12" s="108">
        <v>73.77</v>
      </c>
      <c r="H12" s="84">
        <f>+G12*D12/1000000</f>
        <v>885418.8053120549</v>
      </c>
      <c r="I12" s="14">
        <f>(+H12/B$5)</f>
        <v>1601.9301007961624</v>
      </c>
      <c r="K12" s="6"/>
      <c r="L12" s="1"/>
      <c r="M12" s="92" t="s">
        <v>28</v>
      </c>
      <c r="N12" s="5">
        <f>+I24</f>
        <v>342.6419812635511</v>
      </c>
      <c r="O12" s="8">
        <f>+N12/$N$21</f>
        <v>0.04903209974779474</v>
      </c>
      <c r="T12" s="22"/>
    </row>
    <row r="13" spans="1:20" ht="14.25">
      <c r="A13" s="70"/>
      <c r="B13" s="52"/>
      <c r="C13" s="53"/>
      <c r="D13" s="52"/>
      <c r="E13" s="49"/>
      <c r="F13" s="53"/>
      <c r="G13" s="108"/>
      <c r="H13" s="84"/>
      <c r="I13" s="14"/>
      <c r="K13" s="6"/>
      <c r="L13" s="1"/>
      <c r="M13" s="92"/>
      <c r="N13" s="5"/>
      <c r="O13" s="8"/>
      <c r="T13" s="22"/>
    </row>
    <row r="14" spans="1:20" ht="14.25">
      <c r="A14" s="70" t="s">
        <v>10</v>
      </c>
      <c r="B14" s="52">
        <f>+B56</f>
        <v>12138504795</v>
      </c>
      <c r="C14" s="104">
        <f>+C56</f>
        <v>3812907663.8496885</v>
      </c>
      <c r="D14" s="52">
        <f>+C75</f>
        <v>3534624218</v>
      </c>
      <c r="E14" s="49">
        <f>+D14/B14</f>
        <v>0.29119107152768564</v>
      </c>
      <c r="F14" s="104">
        <f>+F62</f>
        <v>1117779321.6617818</v>
      </c>
      <c r="G14" s="109" t="s">
        <v>13</v>
      </c>
      <c r="H14" s="84">
        <f>+F14*B5/1000000</f>
        <v>617818.9866689</v>
      </c>
      <c r="I14" s="14">
        <f>(+H14/B$5)</f>
        <v>1117.7793216617818</v>
      </c>
      <c r="J14" s="6"/>
      <c r="L14" s="1"/>
      <c r="M14" t="s">
        <v>20</v>
      </c>
      <c r="N14" s="6">
        <f>+I12+I14+I13</f>
        <v>2719.709422457944</v>
      </c>
      <c r="O14" s="8">
        <f aca="true" t="shared" si="0" ref="O14:O19">+N14/$N$21</f>
        <v>0.3891906741702019</v>
      </c>
      <c r="S14" s="92"/>
      <c r="T14" s="22"/>
    </row>
    <row r="15" spans="1:20" ht="15">
      <c r="A15" s="69" t="s">
        <v>36</v>
      </c>
      <c r="B15" s="52"/>
      <c r="C15" s="53"/>
      <c r="D15" s="52"/>
      <c r="E15" s="49"/>
      <c r="F15" s="53"/>
      <c r="G15" s="109"/>
      <c r="H15" s="84"/>
      <c r="I15" s="14"/>
      <c r="J15" s="6"/>
      <c r="L15" s="1"/>
      <c r="M15" t="s">
        <v>22</v>
      </c>
      <c r="N15" s="6">
        <f>+I16</f>
        <v>1301.302272638949</v>
      </c>
      <c r="O15" s="8">
        <f t="shared" si="0"/>
        <v>0.18621647761541332</v>
      </c>
      <c r="R15" s="92"/>
      <c r="S15" s="92"/>
      <c r="T15" s="22"/>
    </row>
    <row r="16" spans="1:20" ht="14.25">
      <c r="A16" s="70" t="s">
        <v>1</v>
      </c>
      <c r="B16" s="52">
        <v>369502872</v>
      </c>
      <c r="C16" s="104">
        <f>(+B16*G16)/B$5</f>
        <v>4337674383.000434</v>
      </c>
      <c r="D16" s="52">
        <v>110850858</v>
      </c>
      <c r="E16" s="49">
        <f>+D16/B16</f>
        <v>0.29999999025717994</v>
      </c>
      <c r="F16" s="104">
        <f>+C16*E16</f>
        <v>1301302272.6389492</v>
      </c>
      <c r="G16" s="108">
        <v>6488.5</v>
      </c>
      <c r="H16" s="84">
        <f>+G16*D16/1000000</f>
        <v>719255.792133</v>
      </c>
      <c r="I16" s="14">
        <f>(+H16/B$5)</f>
        <v>1301.302272638949</v>
      </c>
      <c r="J16" s="6"/>
      <c r="L16" s="1"/>
      <c r="M16" t="s">
        <v>21</v>
      </c>
      <c r="N16" s="6">
        <f>+I19+I20</f>
        <v>347.9931794656535</v>
      </c>
      <c r="O16" s="8">
        <f t="shared" si="0"/>
        <v>0.04979785671385048</v>
      </c>
      <c r="R16" s="92"/>
      <c r="S16" s="92"/>
      <c r="T16" s="22"/>
    </row>
    <row r="17" spans="1:20" ht="15">
      <c r="A17" s="71"/>
      <c r="B17" s="52"/>
      <c r="C17" s="53"/>
      <c r="D17" s="52"/>
      <c r="E17" s="49"/>
      <c r="F17" s="53"/>
      <c r="G17" s="108"/>
      <c r="H17" s="84"/>
      <c r="I17" s="14"/>
      <c r="J17" s="6"/>
      <c r="L17" s="1"/>
      <c r="M17" t="s">
        <v>27</v>
      </c>
      <c r="N17" s="5">
        <f>+I26</f>
        <v>867.8026595744681</v>
      </c>
      <c r="O17" s="8">
        <f t="shared" si="0"/>
        <v>0.12418264221081657</v>
      </c>
      <c r="R17" s="92"/>
      <c r="S17" s="92"/>
      <c r="T17" s="22"/>
    </row>
    <row r="18" spans="1:20" ht="15">
      <c r="A18" s="69" t="s">
        <v>37</v>
      </c>
      <c r="B18" s="52"/>
      <c r="C18" s="53"/>
      <c r="D18" s="52"/>
      <c r="E18" s="49"/>
      <c r="F18" s="53"/>
      <c r="G18" s="108"/>
      <c r="H18" s="84"/>
      <c r="I18" s="14"/>
      <c r="J18" s="6"/>
      <c r="L18" s="1"/>
      <c r="M18" t="s">
        <v>67</v>
      </c>
      <c r="N18" s="6"/>
      <c r="O18" s="8">
        <f t="shared" si="0"/>
        <v>0</v>
      </c>
      <c r="T18" s="22"/>
    </row>
    <row r="19" spans="1:20" ht="14.25">
      <c r="A19" s="72" t="s">
        <v>29</v>
      </c>
      <c r="B19" s="55">
        <v>22289971314</v>
      </c>
      <c r="C19" s="104">
        <f>(+B19*G19)/B$5</f>
        <v>402309946.8600087</v>
      </c>
      <c r="D19" s="55">
        <v>17907376606</v>
      </c>
      <c r="E19" s="57">
        <f>+D19/B19</f>
        <v>0.8033826671976309</v>
      </c>
      <c r="F19" s="104">
        <f>+C19*E19</f>
        <v>323208838.14853096</v>
      </c>
      <c r="G19" s="110">
        <v>9.976</v>
      </c>
      <c r="H19" s="84">
        <f>+G19*D19/1000000</f>
        <v>178643.98902145601</v>
      </c>
      <c r="I19" s="14">
        <f>(+H19/B$5)</f>
        <v>323.2088381485309</v>
      </c>
      <c r="J19" s="6"/>
      <c r="L19" s="1"/>
      <c r="M19" t="s">
        <v>68</v>
      </c>
      <c r="N19" s="36">
        <f>+I29</f>
        <v>70.08358300767115</v>
      </c>
      <c r="O19" s="8">
        <f t="shared" si="0"/>
        <v>0.010028967320475068</v>
      </c>
      <c r="T19" s="8"/>
    </row>
    <row r="20" spans="1:20" ht="14.25">
      <c r="A20" s="72" t="s">
        <v>74</v>
      </c>
      <c r="B20" s="55">
        <v>7422000000</v>
      </c>
      <c r="C20" s="104">
        <f>(+B20*G20)/B$5</f>
        <v>37598784.19452887</v>
      </c>
      <c r="D20" s="55">
        <f>4772428976+120000000</f>
        <v>4892428976</v>
      </c>
      <c r="E20" s="57">
        <f>+D20/B20</f>
        <v>0.6591793284828887</v>
      </c>
      <c r="F20" s="104">
        <f>+C20*E20</f>
        <v>24784341.31712259</v>
      </c>
      <c r="G20" s="110">
        <v>2.8</v>
      </c>
      <c r="H20" s="84">
        <f>+G20*D20/1000000</f>
        <v>13698.8011328</v>
      </c>
      <c r="I20" s="14">
        <f>(+H20/B$5)</f>
        <v>24.784341317122593</v>
      </c>
      <c r="J20" s="6"/>
      <c r="L20" s="1"/>
      <c r="N20" s="36"/>
      <c r="O20" s="8"/>
      <c r="T20" s="8"/>
    </row>
    <row r="21" spans="1:15" ht="15">
      <c r="A21" s="69" t="s">
        <v>38</v>
      </c>
      <c r="B21" s="52"/>
      <c r="C21" s="53"/>
      <c r="D21" s="52"/>
      <c r="E21" s="49"/>
      <c r="F21" s="53"/>
      <c r="G21" s="108"/>
      <c r="H21" s="84"/>
      <c r="I21" s="14"/>
      <c r="J21" s="6"/>
      <c r="L21" s="1"/>
      <c r="M21" t="s">
        <v>14</v>
      </c>
      <c r="N21" s="6">
        <f>SUM(N10:N19)</f>
        <v>6988.115602350105</v>
      </c>
      <c r="O21" s="8">
        <f>SUM(O10:O19)</f>
        <v>1.0000000000000002</v>
      </c>
    </row>
    <row r="22" spans="1:15" ht="14.25">
      <c r="A22" s="72" t="s">
        <v>24</v>
      </c>
      <c r="B22" s="55">
        <v>15467953531</v>
      </c>
      <c r="C22" s="104">
        <f>(+B22*G22)/B$5</f>
        <v>623229347.8350159</v>
      </c>
      <c r="D22" s="55">
        <v>7115258625</v>
      </c>
      <c r="E22" s="57">
        <f>+D22/B22</f>
        <v>0.46000000004784086</v>
      </c>
      <c r="F22" s="104">
        <f>+C22*E22</f>
        <v>286685500.03392315</v>
      </c>
      <c r="G22" s="110">
        <v>22.27</v>
      </c>
      <c r="H22" s="84">
        <f>+G22*D22/1000000</f>
        <v>158456.80957875</v>
      </c>
      <c r="I22" s="14">
        <f>(+H22/B$5)</f>
        <v>286.6855000339231</v>
      </c>
      <c r="J22" s="6"/>
      <c r="L22" s="1"/>
      <c r="M22" t="s">
        <v>69</v>
      </c>
      <c r="N22" s="6">
        <f>I35</f>
        <v>-973.298485670864</v>
      </c>
      <c r="O22" s="8"/>
    </row>
    <row r="23" spans="1:15" ht="15">
      <c r="A23" s="93" t="s">
        <v>39</v>
      </c>
      <c r="B23" s="55"/>
      <c r="C23" s="56"/>
      <c r="D23" s="55"/>
      <c r="E23" s="57"/>
      <c r="F23" s="56"/>
      <c r="G23" s="110"/>
      <c r="H23" s="84"/>
      <c r="I23" s="14"/>
      <c r="J23" s="6"/>
      <c r="L23" s="1"/>
      <c r="N23" s="6"/>
      <c r="O23" s="8"/>
    </row>
    <row r="24" spans="1:15" ht="14.25">
      <c r="A24" s="72" t="s">
        <v>40</v>
      </c>
      <c r="B24" s="55">
        <v>9736791983</v>
      </c>
      <c r="C24" s="104">
        <f>(+B24*G24)/B$5</f>
        <v>807347620.098585</v>
      </c>
      <c r="D24" s="55">
        <v>4132338553</v>
      </c>
      <c r="E24" s="57">
        <f>+D24/B24</f>
        <v>0.4244045225793954</v>
      </c>
      <c r="F24" s="104">
        <f>+C24*E24</f>
        <v>342641981.26355106</v>
      </c>
      <c r="G24" s="110">
        <v>45.83</v>
      </c>
      <c r="H24" s="84">
        <f>+G24*D24/1000000</f>
        <v>189385.07588398998</v>
      </c>
      <c r="I24" s="14">
        <f>(+H24/B$5)</f>
        <v>342.6419812635511</v>
      </c>
      <c r="J24" s="6"/>
      <c r="L24" s="1"/>
      <c r="N24" s="6"/>
      <c r="O24" s="8"/>
    </row>
    <row r="25" spans="1:15" ht="15">
      <c r="A25" s="69" t="s">
        <v>41</v>
      </c>
      <c r="B25" s="55"/>
      <c r="C25" s="56"/>
      <c r="D25" s="55"/>
      <c r="E25" s="57"/>
      <c r="F25" s="58"/>
      <c r="G25" s="110"/>
      <c r="H25" s="84"/>
      <c r="I25" s="14"/>
      <c r="J25" s="6"/>
      <c r="L25" s="1"/>
      <c r="N25" s="6"/>
      <c r="O25" s="8"/>
    </row>
    <row r="26" spans="1:15" ht="14.25">
      <c r="A26" s="72" t="s">
        <v>26</v>
      </c>
      <c r="B26" s="62" t="s">
        <v>12</v>
      </c>
      <c r="C26" s="62" t="s">
        <v>12</v>
      </c>
      <c r="D26" s="62" t="s">
        <v>12</v>
      </c>
      <c r="E26" s="57">
        <v>1</v>
      </c>
      <c r="F26" s="62" t="s">
        <v>12</v>
      </c>
      <c r="G26" s="63" t="s">
        <v>12</v>
      </c>
      <c r="H26" s="83">
        <v>479651.886</v>
      </c>
      <c r="I26" s="14">
        <f>(+H26/B$5)</f>
        <v>867.8026595744681</v>
      </c>
      <c r="J26" s="37" t="s">
        <v>64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4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6014.817116679242</v>
      </c>
      <c r="O28" s="8"/>
    </row>
    <row r="29" spans="1:12" ht="15">
      <c r="A29" s="69" t="s">
        <v>42</v>
      </c>
      <c r="B29" s="52"/>
      <c r="C29" s="64"/>
      <c r="D29" s="55"/>
      <c r="E29" s="52"/>
      <c r="F29" s="53"/>
      <c r="G29" s="50"/>
      <c r="H29" s="107">
        <v>38736.598</v>
      </c>
      <c r="I29" s="51">
        <f>H29/B$5</f>
        <v>70.08358300767115</v>
      </c>
      <c r="J29" s="37" t="s">
        <v>64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3"/>
      <c r="I30" s="14"/>
      <c r="L30" s="1"/>
    </row>
    <row r="31" spans="1:14" ht="13.5" thickBot="1">
      <c r="A31" s="113" t="s">
        <v>43</v>
      </c>
      <c r="B31" s="78"/>
      <c r="C31" s="79"/>
      <c r="D31" s="80"/>
      <c r="E31" s="78"/>
      <c r="F31" s="78"/>
      <c r="G31" s="81"/>
      <c r="H31" s="85">
        <f>SUM(H10:H30)</f>
        <v>3862471.2557309503</v>
      </c>
      <c r="I31" s="82">
        <f>SUM(I10:I30)</f>
        <v>6988.115602350105</v>
      </c>
      <c r="L31" s="1"/>
      <c r="M31" s="23" t="s">
        <v>70</v>
      </c>
      <c r="N31" s="23">
        <f>+F40</f>
        <v>1662759593</v>
      </c>
    </row>
    <row r="32" spans="1:14" ht="15">
      <c r="A32" s="91" t="s">
        <v>44</v>
      </c>
      <c r="B32" s="12"/>
      <c r="C32" s="12"/>
      <c r="D32" s="12"/>
      <c r="E32" s="12"/>
      <c r="F32" s="12"/>
      <c r="G32" s="12"/>
      <c r="H32" s="83">
        <f>+B64</f>
        <v>537961.539</v>
      </c>
      <c r="I32" s="51">
        <f>+H32/B5</f>
        <v>973.298485670864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71</v>
      </c>
      <c r="N33" s="23">
        <f>+N28*1000000</f>
        <v>6014817116.679242</v>
      </c>
    </row>
    <row r="34" spans="1:14" ht="12.75">
      <c r="A34" s="76" t="s">
        <v>45</v>
      </c>
      <c r="B34" s="9"/>
      <c r="C34" s="9"/>
      <c r="D34" s="9"/>
      <c r="E34" s="9"/>
      <c r="F34" s="9"/>
      <c r="G34" s="9"/>
      <c r="H34" s="10">
        <f>+H31</f>
        <v>3862471.2557309503</v>
      </c>
      <c r="I34" s="11">
        <f>H34/B$5</f>
        <v>6988.115602350105</v>
      </c>
      <c r="K34" s="1"/>
      <c r="L34" s="1"/>
      <c r="M34" s="23"/>
      <c r="N34" s="23"/>
    </row>
    <row r="35" spans="1:14" ht="12.75">
      <c r="A35" s="77" t="s">
        <v>46</v>
      </c>
      <c r="B35" s="12"/>
      <c r="C35" s="12"/>
      <c r="D35" s="12"/>
      <c r="E35" s="12"/>
      <c r="F35" s="12"/>
      <c r="G35" s="12"/>
      <c r="H35" s="13">
        <f>-H32</f>
        <v>-537961.539</v>
      </c>
      <c r="I35" s="14">
        <f>H35/B$5</f>
        <v>-973.298485670864</v>
      </c>
      <c r="K35" s="1"/>
      <c r="L35" s="1"/>
      <c r="M35" t="s">
        <v>72</v>
      </c>
      <c r="N35" s="26">
        <f>+B5</f>
        <v>552.72</v>
      </c>
    </row>
    <row r="36" spans="1:14" ht="13.5" thickBot="1">
      <c r="A36" s="42" t="s">
        <v>47</v>
      </c>
      <c r="B36" s="15"/>
      <c r="C36" s="15"/>
      <c r="D36" s="15"/>
      <c r="E36" s="15"/>
      <c r="F36" s="15"/>
      <c r="G36" s="86" t="s">
        <v>2</v>
      </c>
      <c r="H36" s="42">
        <f>+H34+H35</f>
        <v>3324509.7167309504</v>
      </c>
      <c r="I36" s="43">
        <f>+I34+I35</f>
        <v>6014.817116679242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73</v>
      </c>
      <c r="N37" s="40">
        <f>+(N33*N35)/N31</f>
        <v>1999.3928952367503</v>
      </c>
    </row>
    <row r="38" spans="1:14" ht="12.75">
      <c r="A38" s="1"/>
      <c r="B38" s="1"/>
      <c r="C38" s="1"/>
      <c r="D38" s="1"/>
      <c r="E38" s="1"/>
      <c r="F38" s="39" t="s">
        <v>65</v>
      </c>
      <c r="G38" s="46">
        <f>+H36*1000000/F40</f>
        <v>1999.39289523675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7" t="s">
        <v>3</v>
      </c>
      <c r="B40" s="16"/>
      <c r="C40" s="16"/>
      <c r="D40" s="16"/>
      <c r="E40" s="16"/>
      <c r="F40" s="97">
        <f>1662759593</f>
        <v>1662759593</v>
      </c>
      <c r="G40" s="111">
        <v>1145</v>
      </c>
      <c r="H40" s="17">
        <f>+G40*F40/1000000</f>
        <v>1903859.733985</v>
      </c>
      <c r="I40" s="18">
        <f>H40/B$5</f>
        <v>3444.528394096468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-0.42732616349303404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30 de junio de 2014</v>
      </c>
      <c r="C49" s="33" t="str">
        <f>+B49</f>
        <v>al 30 de junio de 2014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30 de junio de 2014</v>
      </c>
      <c r="G49" s="33" t="str">
        <f>+F49</f>
        <v>al 30 de junio de 2014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93175043991</v>
      </c>
      <c r="C50" s="104">
        <f aca="true" t="shared" si="1" ref="C50:C55">(+B50*G50)/B$5</f>
        <v>12435813784.947296</v>
      </c>
      <c r="D50" s="1">
        <f>+D12</f>
        <v>12002423821.5</v>
      </c>
      <c r="E50" s="22">
        <f>+D50/B50</f>
        <v>0.1288158642850691</v>
      </c>
      <c r="F50" s="106">
        <f>+C50*E50</f>
        <v>1601930100.7961626</v>
      </c>
      <c r="G50" s="26">
        <f>+G12</f>
        <v>73.77</v>
      </c>
      <c r="I50" s="1"/>
      <c r="J50" s="5"/>
      <c r="K50" s="1"/>
      <c r="L50" s="1"/>
    </row>
    <row r="51" spans="1:12" ht="12.75">
      <c r="A51" s="95"/>
      <c r="B51" s="1"/>
      <c r="C51" s="1">
        <f t="shared" si="1"/>
        <v>0</v>
      </c>
      <c r="D51" s="31" t="s">
        <v>23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4">
        <f t="shared" si="1"/>
        <v>159204458.00767115</v>
      </c>
      <c r="D52" s="1">
        <v>377528973</v>
      </c>
      <c r="E52" s="22">
        <f>+D52/B52</f>
        <v>0.6649999008477572</v>
      </c>
      <c r="F52" s="104">
        <f>+C52*E52</f>
        <v>105870948.78962223</v>
      </c>
      <c r="G52" s="38">
        <v>155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4">
        <f t="shared" si="1"/>
        <v>3513822550.2967143</v>
      </c>
      <c r="D53" s="1">
        <v>6468355155</v>
      </c>
      <c r="E53" s="22">
        <f>+D53/B53</f>
        <v>0.5880322868181819</v>
      </c>
      <c r="F53" s="104">
        <f>+C53*E53</f>
        <v>2066241109.7242727</v>
      </c>
      <c r="G53" s="38">
        <v>176.56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4">
        <f t="shared" si="1"/>
        <v>121976197.5919091</v>
      </c>
      <c r="D54" s="1">
        <v>223364308</v>
      </c>
      <c r="E54" s="22">
        <f>+D54/B54</f>
        <v>0.5201554570666258</v>
      </c>
      <c r="F54" s="104">
        <f>+C54*E54</f>
        <v>63446584.80966854</v>
      </c>
      <c r="G54" s="38">
        <v>157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5">
        <f t="shared" si="1"/>
        <v>17904457.953394122</v>
      </c>
      <c r="D55" s="27">
        <v>0</v>
      </c>
      <c r="E55" s="28">
        <f>+D55/B55</f>
        <v>0</v>
      </c>
      <c r="F55" s="105">
        <f>+C55*E55</f>
        <v>0</v>
      </c>
      <c r="G55" s="38">
        <v>70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4">
        <f>SUM(C52:C55)</f>
        <v>3812907663.8496885</v>
      </c>
      <c r="D56" s="1">
        <f>SUM(D52:D55)</f>
        <v>7069248436</v>
      </c>
      <c r="E56" s="22">
        <f>+D56/B56</f>
        <v>0.5823821430553713</v>
      </c>
      <c r="F56" s="104">
        <f>SUM(F52:F55)</f>
        <v>2235558643.3235636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4">
        <f>+F50+F56</f>
        <v>3837488744.119726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49</v>
      </c>
      <c r="B60" s="3">
        <v>417772.505</v>
      </c>
      <c r="C60" s="6">
        <f>+B60/B5</f>
        <v>755.8483590244608</v>
      </c>
      <c r="D60" s="23"/>
      <c r="H60" s="23"/>
      <c r="L60" s="1"/>
    </row>
    <row r="61" spans="1:8" ht="12.75">
      <c r="A61" t="s">
        <v>50</v>
      </c>
      <c r="B61" s="3">
        <v>38140.857</v>
      </c>
      <c r="C61" s="5">
        <f>+B61/B5</f>
        <v>69.00574793747286</v>
      </c>
      <c r="D61" s="1"/>
      <c r="E61" s="1"/>
      <c r="H61" s="23"/>
    </row>
    <row r="62" spans="1:8" ht="12.75">
      <c r="A62" t="s">
        <v>51</v>
      </c>
      <c r="B62" s="3">
        <v>82048.177</v>
      </c>
      <c r="C62" s="5">
        <f>+B62/B5</f>
        <v>148.44437870893037</v>
      </c>
      <c r="F62" s="104">
        <f>+F56*G62</f>
        <v>1117779321.6617818</v>
      </c>
      <c r="G62" s="22">
        <v>0.5</v>
      </c>
      <c r="H62" s="23" t="s">
        <v>16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52</v>
      </c>
      <c r="B64" s="29">
        <f>+B60+B61+B62+B63</f>
        <v>537961.539</v>
      </c>
      <c r="C64" s="89">
        <f>+C60+C61+C62</f>
        <v>973.298485670864</v>
      </c>
      <c r="D64" s="1"/>
      <c r="F64" s="104">
        <f>+G64*F56</f>
        <v>1117779321.6617818</v>
      </c>
      <c r="G64" s="22">
        <v>0.5</v>
      </c>
      <c r="H64" s="23" t="s">
        <v>17</v>
      </c>
    </row>
    <row r="65" spans="2:8" ht="12.75">
      <c r="B65" s="1"/>
      <c r="C65" s="1"/>
      <c r="D65" s="1"/>
      <c r="F65" s="104">
        <f>+F62+F64</f>
        <v>2235558643.3235636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5</v>
      </c>
      <c r="C69" s="39" t="s">
        <v>16</v>
      </c>
      <c r="D69" s="39" t="s">
        <v>17</v>
      </c>
      <c r="E69" s="26"/>
      <c r="F69" s="26"/>
    </row>
    <row r="70" spans="2:6" ht="12.75">
      <c r="B70" s="22">
        <f>+C70+D70</f>
        <v>1</v>
      </c>
      <c r="C70" s="90">
        <v>0.5</v>
      </c>
      <c r="D70" s="90">
        <v>0.5</v>
      </c>
      <c r="E70" s="23"/>
      <c r="F70" s="26"/>
    </row>
    <row r="71" spans="1:6" ht="12.75">
      <c r="A71" t="s">
        <v>53</v>
      </c>
      <c r="B71" s="23">
        <v>23807364293</v>
      </c>
      <c r="C71" s="23">
        <f>+B71*C70</f>
        <v>11903682146.5</v>
      </c>
      <c r="D71" s="23">
        <f>+D70*B71</f>
        <v>11903682146.5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15</v>
      </c>
      <c r="C74" s="39" t="s">
        <v>16</v>
      </c>
      <c r="D74" s="39" t="s">
        <v>17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2014-08-28T21:59:56Z</cp:lastPrinted>
  <dcterms:created xsi:type="dcterms:W3CDTF">2000-08-28T16:15:11Z</dcterms:created>
  <dcterms:modified xsi:type="dcterms:W3CDTF">2014-09-01T20:35:33Z</dcterms:modified>
  <cp:category/>
  <cp:version/>
  <cp:contentType/>
  <cp:contentStatus/>
</cp:coreProperties>
</file>